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240" windowHeight="11760" firstSheet="2" activeTab="2"/>
  </bookViews>
  <sheets>
    <sheet name="VragenDB" sheetId="1" state="hidden" r:id="rId1"/>
    <sheet name="Settings" sheetId="2" state="hidden" r:id="rId2"/>
    <sheet name="Vragenmaker" sheetId="3" r:id="rId3"/>
  </sheets>
  <definedNames>
    <definedName name="eenhset.a.afwijk">#REF!</definedName>
    <definedName name="eenhset.a.factor">#REF!</definedName>
    <definedName name="eenhset.a.passend">#REF!</definedName>
    <definedName name="eenhset.b.afwijk">#REF!</definedName>
    <definedName name="eenhset.b.factor">#REF!</definedName>
    <definedName name="eenhset.b.passend">#REF!</definedName>
    <definedName name="eenhset.c.afwijk">#REF!</definedName>
    <definedName name="eenhset.c.factor">#REF!</definedName>
    <definedName name="eenhset.c.passend">#REF!</definedName>
    <definedName name="eenhsetnummer">#REF!</definedName>
    <definedName name="opties">'Settings'!$B$2:$B$4</definedName>
  </definedNames>
  <calcPr fullCalcOnLoad="1"/>
</workbook>
</file>

<file path=xl/comments2.xml><?xml version="1.0" encoding="utf-8"?>
<comments xmlns="http://schemas.openxmlformats.org/spreadsheetml/2006/main">
  <authors>
    <author>Ricardo</author>
  </authors>
  <commentList>
    <comment ref="I11" authorId="0">
      <text>
        <r>
          <rPr>
            <b/>
            <sz val="9"/>
            <rFont val="Tahoma"/>
            <family val="2"/>
          </rPr>
          <t>de waarde waarmee je moet vermenigvuldigen om op de standaard eenheid te komen</t>
        </r>
      </text>
    </comment>
    <comment ref="O11" authorId="0">
      <text>
        <r>
          <rPr>
            <b/>
            <sz val="9"/>
            <rFont val="Tahoma"/>
            <family val="2"/>
          </rPr>
          <t>de waarde waarmee je moet vermenigvuldigen om op de standaard eenheid te komen</t>
        </r>
      </text>
    </comment>
    <comment ref="U11" authorId="0">
      <text>
        <r>
          <rPr>
            <b/>
            <sz val="9"/>
            <rFont val="Tahoma"/>
            <family val="2"/>
          </rPr>
          <t>de waarde waarmee je moet vermenigvuldigen om op de standaard eenheid te komen</t>
        </r>
      </text>
    </comment>
  </commentList>
</comments>
</file>

<file path=xl/sharedStrings.xml><?xml version="1.0" encoding="utf-8"?>
<sst xmlns="http://schemas.openxmlformats.org/spreadsheetml/2006/main" count="85" uniqueCount="48">
  <si>
    <t>NR</t>
  </si>
  <si>
    <t>x</t>
  </si>
  <si>
    <t>=</t>
  </si>
  <si>
    <t>A</t>
  </si>
  <si>
    <t>B</t>
  </si>
  <si>
    <t>C</t>
  </si>
  <si>
    <t>min</t>
  </si>
  <si>
    <t>max</t>
  </si>
  <si>
    <t>?</t>
  </si>
  <si>
    <t>VRAAG TEKST</t>
  </si>
  <si>
    <t>ANTWOORD TEKST</t>
  </si>
  <si>
    <t>factor</t>
  </si>
  <si>
    <t>EENH</t>
  </si>
  <si>
    <t>FACT</t>
  </si>
  <si>
    <t>Formule</t>
  </si>
  <si>
    <t>WAARDE BEPALING</t>
  </si>
  <si>
    <t>selct</t>
  </si>
  <si>
    <t>ALGM</t>
  </si>
  <si>
    <t>OPT</t>
  </si>
  <si>
    <t>Selected:</t>
  </si>
  <si>
    <t>aantal decimalen</t>
  </si>
  <si>
    <t>presented</t>
  </si>
  <si>
    <t>STND. EENHEDENSETS</t>
  </si>
  <si>
    <t>te berekenen</t>
  </si>
  <si>
    <t>GESELECTEERDE STND. EENHEDENSET :</t>
  </si>
  <si>
    <t>!!Belangrijk: zorg bij de tabellen hierboven ervoor dat de factor waarden oplopend zijn!!</t>
  </si>
  <si>
    <t>GEVRAAGD</t>
  </si>
  <si>
    <t>De vraag</t>
  </si>
  <si>
    <t>Gegevens</t>
  </si>
  <si>
    <t>Gelijkmaken</t>
  </si>
  <si>
    <t>Invullen</t>
  </si>
  <si>
    <t>Berekenen</t>
  </si>
  <si>
    <t>Antwoorden</t>
  </si>
  <si>
    <t>Verander dit getal om een nieuwe vraag te krijgen:</t>
  </si>
  <si>
    <t>f</t>
  </si>
  <si>
    <t>T</t>
  </si>
  <si>
    <t>Hz</t>
  </si>
  <si>
    <t>s</t>
  </si>
  <si>
    <t>Optie 2 - f</t>
  </si>
  <si>
    <t>Optie 3 - T</t>
  </si>
  <si>
    <t xml:space="preserve"> </t>
  </si>
  <si>
    <t>Oefeningen maker v2.0  -  @ 2012 J.H.B. Pastoor</t>
  </si>
  <si>
    <t>www.naskpastoor.tk</t>
  </si>
  <si>
    <r>
      <rPr>
        <sz val="10"/>
        <color indexed="8"/>
        <rFont val="Wingdings 3"/>
        <family val="1"/>
      </rPr>
      <t>qq</t>
    </r>
    <r>
      <rPr>
        <sz val="16"/>
        <color indexed="8"/>
        <rFont val="Tahoma"/>
        <family val="2"/>
      </rPr>
      <t xml:space="preserve">  </t>
    </r>
    <r>
      <rPr>
        <sz val="10"/>
        <color theme="1"/>
        <rFont val="Tahoma"/>
        <family val="2"/>
      </rPr>
      <t xml:space="preserve">Scroll naar beneden voor de uitwerking en het antwoord.  </t>
    </r>
    <r>
      <rPr>
        <sz val="10"/>
        <color indexed="8"/>
        <rFont val="Wingdings 3"/>
        <family val="1"/>
      </rPr>
      <t>qq</t>
    </r>
  </si>
  <si>
    <t>ms</t>
  </si>
  <si>
    <t>μs</t>
  </si>
  <si>
    <t>kHz</t>
  </si>
  <si>
    <t>MHz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</si>
</sst>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Wingdings 3"/>
      <family val="1"/>
    </font>
    <font>
      <sz val="16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  <font>
      <sz val="10"/>
      <color rgb="FF00B050"/>
      <name val="Tahoma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medium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4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 quotePrefix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5" borderId="10" xfId="0" applyNumberFormat="1" applyFont="1" applyFill="1" applyBorder="1" applyAlignment="1">
      <alignment horizontal="center"/>
    </xf>
    <xf numFmtId="0" fontId="4" fillId="14" borderId="10" xfId="0" applyNumberFormat="1" applyFont="1" applyFill="1" applyBorder="1" applyAlignment="1">
      <alignment horizontal="center"/>
    </xf>
    <xf numFmtId="0" fontId="4" fillId="16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38" fillId="33" borderId="12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38" fillId="34" borderId="0" xfId="0" applyFont="1" applyFill="1" applyAlignment="1">
      <alignment horizontal="center"/>
    </xf>
    <xf numFmtId="0" fontId="38" fillId="34" borderId="0" xfId="0" applyFont="1" applyFill="1" applyAlignment="1">
      <alignment/>
    </xf>
    <xf numFmtId="0" fontId="0" fillId="34" borderId="0" xfId="0" applyFill="1" applyAlignment="1">
      <alignment horizontal="left" vertical="top" wrapText="1"/>
    </xf>
    <xf numFmtId="0" fontId="41" fillId="34" borderId="0" xfId="0" applyFont="1" applyFill="1" applyAlignment="1">
      <alignment/>
    </xf>
    <xf numFmtId="0" fontId="0" fillId="34" borderId="0" xfId="0" applyFill="1" applyAlignment="1" quotePrefix="1">
      <alignment horizontal="center"/>
    </xf>
    <xf numFmtId="0" fontId="41" fillId="34" borderId="0" xfId="0" applyFont="1" applyFill="1" applyAlignment="1">
      <alignment horizontal="center"/>
    </xf>
    <xf numFmtId="0" fontId="0" fillId="34" borderId="0" xfId="0" applyFill="1" applyAlignment="1">
      <alignment vertical="center"/>
    </xf>
    <xf numFmtId="0" fontId="41" fillId="34" borderId="0" xfId="0" applyFont="1" applyFill="1" applyAlignment="1">
      <alignment vertical="center"/>
    </xf>
    <xf numFmtId="0" fontId="41" fillId="34" borderId="0" xfId="0" applyFont="1" applyFill="1" applyAlignment="1">
      <alignment vertical="center" wrapText="1"/>
    </xf>
    <xf numFmtId="0" fontId="41" fillId="34" borderId="0" xfId="0" applyFont="1" applyFill="1" applyAlignment="1">
      <alignment horizontal="center" vertical="center"/>
    </xf>
    <xf numFmtId="0" fontId="0" fillId="34" borderId="0" xfId="0" applyFill="1" applyAlignment="1" quotePrefix="1">
      <alignment horizontal="center" vertical="center"/>
    </xf>
    <xf numFmtId="0" fontId="0" fillId="34" borderId="0" xfId="0" applyFill="1" applyAlignment="1">
      <alignment horizontal="center" vertical="center"/>
    </xf>
    <xf numFmtId="0" fontId="41" fillId="34" borderId="0" xfId="0" applyFont="1" applyFill="1" applyAlignment="1">
      <alignment wrapText="1"/>
    </xf>
    <xf numFmtId="0" fontId="41" fillId="34" borderId="0" xfId="0" applyFont="1" applyFill="1" applyAlignment="1">
      <alignment/>
    </xf>
    <xf numFmtId="0" fontId="41" fillId="34" borderId="0" xfId="0" applyFont="1" applyFill="1" applyAlignment="1">
      <alignment horizontal="left" vertical="top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0" fontId="30" fillId="34" borderId="0" xfId="43" applyFill="1" applyAlignment="1">
      <alignment/>
    </xf>
    <xf numFmtId="0" fontId="38" fillId="33" borderId="24" xfId="0" applyFont="1" applyFill="1" applyBorder="1" applyAlignment="1">
      <alignment horizontal="center" vertical="center" textRotation="90"/>
    </xf>
    <xf numFmtId="0" fontId="38" fillId="33" borderId="21" xfId="0" applyFont="1" applyFill="1" applyBorder="1" applyAlignment="1">
      <alignment horizontal="center" vertical="center" textRotation="90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8" fillId="33" borderId="12" xfId="0" applyFont="1" applyFill="1" applyBorder="1" applyAlignment="1">
      <alignment horizontal="right"/>
    </xf>
    <xf numFmtId="0" fontId="38" fillId="33" borderId="13" xfId="0" applyFont="1" applyFill="1" applyBorder="1" applyAlignment="1">
      <alignment horizontal="right"/>
    </xf>
    <xf numFmtId="0" fontId="38" fillId="33" borderId="26" xfId="0" applyFont="1" applyFill="1" applyBorder="1" applyAlignment="1">
      <alignment horizontal="right"/>
    </xf>
    <xf numFmtId="0" fontId="41" fillId="34" borderId="0" xfId="0" applyFont="1" applyFill="1" applyAlignment="1">
      <alignment horizontal="left" vertical="top" wrapText="1"/>
    </xf>
    <xf numFmtId="0" fontId="0" fillId="34" borderId="10" xfId="0" applyFill="1" applyBorder="1" applyAlignment="1">
      <alignment horizontal="left"/>
    </xf>
    <xf numFmtId="0" fontId="0" fillId="34" borderId="0" xfId="0" applyFill="1" applyAlignment="1">
      <alignment horizontal="left" vertical="top" wrapText="1"/>
    </xf>
    <xf numFmtId="0" fontId="41" fillId="34" borderId="0" xfId="0" applyFont="1" applyFill="1" applyAlignment="1">
      <alignment horizontal="center"/>
    </xf>
    <xf numFmtId="0" fontId="41" fillId="34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">
    <dxf>
      <border>
        <bottom style="thin">
          <color rgb="FFFF0000"/>
        </bottom>
      </border>
    </dxf>
    <dxf>
      <border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kpastoor.tk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.7109375" style="3" customWidth="1"/>
    <col min="2" max="2" width="3.28125" style="3" bestFit="1" customWidth="1"/>
    <col min="3" max="4" width="60.7109375" style="3" customWidth="1"/>
    <col min="5" max="5" width="11.00390625" style="3" customWidth="1"/>
    <col min="6" max="16384" width="9.140625" style="3" customWidth="1"/>
  </cols>
  <sheetData>
    <row r="2" ht="12.75">
      <c r="C2" s="4"/>
    </row>
    <row r="3" ht="48" customHeight="1">
      <c r="E3" s="73" t="s">
        <v>26</v>
      </c>
    </row>
    <row r="4" spans="2:5" ht="12.75">
      <c r="B4" s="27" t="s">
        <v>0</v>
      </c>
      <c r="C4" s="27" t="s">
        <v>9</v>
      </c>
      <c r="D4" s="52" t="s">
        <v>10</v>
      </c>
      <c r="E4" s="74"/>
    </row>
    <row r="5" spans="2:5" ht="51" customHeight="1">
      <c r="B5" s="27">
        <f ca="1">_XLL.ASELECTTUSSEN(1,COUNTA(C6:C15))</f>
        <v>4</v>
      </c>
      <c r="C5" s="49" t="str">
        <f>LOOKUP(B5,B6:B15,C6:C15)</f>
        <v>Een voorwerp heeft een trillingstijd van 0,2 s
Bereken de frequentie?
Geef je antwoord in Hz</v>
      </c>
      <c r="D5" s="49" t="str">
        <f>LOOKUP(B5,B6:B15,D6:D15)</f>
        <v>Dit voorwerp heeft een frequentie van 5 Hz</v>
      </c>
      <c r="E5" s="48" t="str">
        <f>LOOKUP(B5,B6:B15,E6:E15)</f>
        <v>Optie 2 - f</v>
      </c>
    </row>
    <row r="6" spans="2:5" ht="51" customHeight="1">
      <c r="B6" s="50">
        <v>1</v>
      </c>
      <c r="C6" s="51" t="str">
        <f>CONCATENATE("Wat is de trillingstijd in ",Settings!J31," van een voorwerp dat trilt met een frequentie van ",Settings!I30," ",Settings!J30)</f>
        <v>Wat is de trillingstijd in s van een voorwerp dat trilt met een frequentie van 5 Hz</v>
      </c>
      <c r="D6" s="51" t="str">
        <f>CONCATENATE("Dit voorwerp heeft een trillingstijd van ",Settings!I31," ",Settings!J31)</f>
        <v>Dit voorwerp heeft een trillingstijd van 0,2 s</v>
      </c>
      <c r="E6" s="53" t="s">
        <v>39</v>
      </c>
    </row>
    <row r="7" spans="2:5" ht="51" customHeight="1">
      <c r="B7" s="48">
        <v>2</v>
      </c>
      <c r="C7" s="51" t="str">
        <f>CONCATENATE("Wat is de frequentie in ",Settings!J30," van een voorwerp dat trilt met een trillingstijd van ",Settings!I31," ",Settings!J31," ?")</f>
        <v>Wat is de frequentie in Hz van een voorwerp dat trilt met een trillingstijd van 0,2 s ?</v>
      </c>
      <c r="D7" s="51" t="str">
        <f>CONCATENATE("Dit voorwerp heeft een frequentie van ",Settings!I30," ",Settings!J30)</f>
        <v>Dit voorwerp heeft een frequentie van 5 Hz</v>
      </c>
      <c r="E7" s="53" t="s">
        <v>38</v>
      </c>
    </row>
    <row r="8" spans="2:5" ht="51" customHeight="1">
      <c r="B8" s="50">
        <v>3</v>
      </c>
      <c r="C8" s="51" t="str">
        <f>CONCATENATE("Een voorwerp trilt met een frequentie van ",Settings!I30," ",Settings!J30,"
Wat is de trillingstijd?
Geef je antwoord in ",Settings!J31)</f>
        <v>Een voorwerp trilt met een frequentie van 5 Hz
Wat is de trillingstijd?
Geef je antwoord in s</v>
      </c>
      <c r="D8" s="51" t="str">
        <f>CONCATENATE("Dit voorwerp heeft een trillingstijd van ",Settings!I31," ",Settings!J31)</f>
        <v>Dit voorwerp heeft een trillingstijd van 0,2 s</v>
      </c>
      <c r="E8" s="53" t="s">
        <v>39</v>
      </c>
    </row>
    <row r="9" spans="2:5" ht="51" customHeight="1">
      <c r="B9" s="48">
        <v>4</v>
      </c>
      <c r="C9" s="51" t="str">
        <f>CONCATENATE("Een voorwerp heeft een trillingstijd van ",Settings!I31," ",Settings!J31,"
Bereken de frequentie?
Geef je antwoord in ",Settings!J30)</f>
        <v>Een voorwerp heeft een trillingstijd van 0,2 s
Bereken de frequentie?
Geef je antwoord in Hz</v>
      </c>
      <c r="D9" s="51" t="str">
        <f>CONCATENATE("Dit voorwerp heeft een frequentie van ",Settings!I30," ",Settings!J30)</f>
        <v>Dit voorwerp heeft een frequentie van 5 Hz</v>
      </c>
      <c r="E9" s="53" t="s">
        <v>38</v>
      </c>
    </row>
    <row r="10" spans="2:5" ht="51" customHeight="1">
      <c r="B10" s="50">
        <v>5</v>
      </c>
      <c r="C10" s="51"/>
      <c r="D10" s="51"/>
      <c r="E10" s="53"/>
    </row>
    <row r="11" spans="2:5" ht="51" customHeight="1">
      <c r="B11" s="48">
        <v>6</v>
      </c>
      <c r="C11" s="51"/>
      <c r="D11" s="51"/>
      <c r="E11" s="53"/>
    </row>
    <row r="12" spans="2:5" ht="51" customHeight="1">
      <c r="B12" s="50">
        <v>7</v>
      </c>
      <c r="C12" s="51"/>
      <c r="D12" s="51"/>
      <c r="E12" s="53"/>
    </row>
    <row r="13" spans="2:5" ht="51" customHeight="1">
      <c r="B13" s="48">
        <v>8</v>
      </c>
      <c r="C13" s="51"/>
      <c r="D13" s="51"/>
      <c r="E13" s="53"/>
    </row>
    <row r="14" spans="2:5" ht="51" customHeight="1">
      <c r="B14" s="50">
        <v>9</v>
      </c>
      <c r="C14" s="51"/>
      <c r="D14" s="51"/>
      <c r="E14" s="53"/>
    </row>
    <row r="15" spans="2:5" ht="51" customHeight="1">
      <c r="B15" s="48">
        <v>10</v>
      </c>
      <c r="C15" s="51"/>
      <c r="D15" s="51"/>
      <c r="E15" s="53"/>
    </row>
  </sheetData>
  <sheetProtection/>
  <mergeCells count="1">
    <mergeCell ref="E3:E4"/>
  </mergeCells>
  <dataValidations count="1">
    <dataValidation type="list" allowBlank="1" showInputMessage="1" showErrorMessage="1" sqref="E6:E15">
      <formula1>opties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9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2.7109375" style="1" customWidth="1"/>
    <col min="2" max="2" width="10.28125" style="1" hidden="1" customWidth="1"/>
    <col min="3" max="7" width="6.00390625" style="1" customWidth="1"/>
    <col min="8" max="8" width="6.00390625" style="2" customWidth="1"/>
    <col min="9" max="26" width="6.00390625" style="1" customWidth="1"/>
    <col min="27" max="27" width="3.00390625" style="1" bestFit="1" customWidth="1"/>
    <col min="28" max="37" width="3.7109375" style="1" customWidth="1"/>
    <col min="38" max="16384" width="9.140625" style="1" customWidth="1"/>
  </cols>
  <sheetData>
    <row r="1" ht="12.75"/>
    <row r="2" spans="2:9" ht="12.75">
      <c r="B2" s="1" t="str">
        <f>CONCATENATE("Optie 1 - ",D6)</f>
        <v>Optie 1 - 1</v>
      </c>
      <c r="C2" s="19"/>
      <c r="D2" s="20"/>
      <c r="E2" s="20"/>
      <c r="F2" s="20"/>
      <c r="G2" s="20"/>
      <c r="H2" s="20"/>
      <c r="I2" s="26"/>
    </row>
    <row r="3" spans="2:9" ht="12.75">
      <c r="B3" s="1" t="str">
        <f>CONCATENATE("Optie 2 - ",F6)</f>
        <v>Optie 2 - f</v>
      </c>
      <c r="C3" s="21"/>
      <c r="D3" s="77" t="s">
        <v>14</v>
      </c>
      <c r="E3" s="77"/>
      <c r="F3" s="77"/>
      <c r="G3" s="77"/>
      <c r="H3" s="77"/>
      <c r="I3" s="23"/>
    </row>
    <row r="4" spans="2:9" ht="12.75">
      <c r="B4" s="1" t="str">
        <f>CONCATENATE("Optie 3 - ",H6)</f>
        <v>Optie 3 - T</v>
      </c>
      <c r="C4" s="21"/>
      <c r="D4" s="33" t="s">
        <v>3</v>
      </c>
      <c r="E4" s="22" t="s">
        <v>2</v>
      </c>
      <c r="F4" s="34" t="s">
        <v>4</v>
      </c>
      <c r="G4" s="15" t="s">
        <v>1</v>
      </c>
      <c r="H4" s="35" t="s">
        <v>5</v>
      </c>
      <c r="I4" s="23"/>
    </row>
    <row r="5" spans="3:9" ht="12.75">
      <c r="C5" s="21"/>
      <c r="D5" s="15"/>
      <c r="E5" s="22"/>
      <c r="F5" s="15"/>
      <c r="G5" s="15"/>
      <c r="H5" s="15"/>
      <c r="I5" s="23"/>
    </row>
    <row r="6" spans="3:9" ht="12.75">
      <c r="C6" s="21"/>
      <c r="D6" s="30">
        <v>1</v>
      </c>
      <c r="E6" s="22" t="s">
        <v>2</v>
      </c>
      <c r="F6" s="31" t="s">
        <v>34</v>
      </c>
      <c r="G6" s="15" t="s">
        <v>1</v>
      </c>
      <c r="H6" s="32" t="s">
        <v>35</v>
      </c>
      <c r="I6" s="23"/>
    </row>
    <row r="7" spans="3:9" ht="12.75">
      <c r="C7" s="24"/>
      <c r="D7" s="9"/>
      <c r="E7" s="9"/>
      <c r="F7" s="9"/>
      <c r="G7" s="9"/>
      <c r="H7" s="9"/>
      <c r="I7" s="25"/>
    </row>
    <row r="8" ht="12.75">
      <c r="H8" s="1"/>
    </row>
    <row r="9" ht="12.75">
      <c r="H9" s="1"/>
    </row>
    <row r="10" spans="3:24" ht="12.75">
      <c r="C10" s="79" t="s">
        <v>22</v>
      </c>
      <c r="D10" s="80"/>
      <c r="E10" s="80"/>
      <c r="F10" s="81"/>
      <c r="H10" s="82">
        <f>D6</f>
        <v>1</v>
      </c>
      <c r="I10" s="82"/>
      <c r="J10" s="82"/>
      <c r="K10" s="82"/>
      <c r="L10" s="45">
        <f>LOOKUP(LOOKUP(O27,C12:C21,D12:D21),H12:H21,I12:I21)</f>
        <v>1</v>
      </c>
      <c r="N10" s="86" t="str">
        <f>H6</f>
        <v>T</v>
      </c>
      <c r="O10" s="86"/>
      <c r="P10" s="86"/>
      <c r="Q10" s="86"/>
      <c r="R10" s="47">
        <f>LOOKUP(LOOKUP(O27,C12:C21,E12:E21),N12:N21,O12:O21)</f>
        <v>1</v>
      </c>
      <c r="T10" s="87" t="str">
        <f>F6</f>
        <v>f</v>
      </c>
      <c r="U10" s="87"/>
      <c r="V10" s="87"/>
      <c r="W10" s="87"/>
      <c r="X10" s="46">
        <f>LOOKUP(LOOKUP(O27,C12:C21,F12:F21),T12:T21,U12:U21)</f>
        <v>1</v>
      </c>
    </row>
    <row r="11" spans="3:24" ht="12.75">
      <c r="C11" s="8" t="s">
        <v>0</v>
      </c>
      <c r="D11" s="42">
        <f>D6</f>
        <v>1</v>
      </c>
      <c r="E11" s="43" t="str">
        <f>H6</f>
        <v>T</v>
      </c>
      <c r="F11" s="44" t="str">
        <f>F6</f>
        <v>f</v>
      </c>
      <c r="H11" s="11" t="s">
        <v>0</v>
      </c>
      <c r="I11" s="11" t="s">
        <v>13</v>
      </c>
      <c r="J11" s="29" t="s">
        <v>12</v>
      </c>
      <c r="K11" s="6"/>
      <c r="L11" s="11" t="s">
        <v>18</v>
      </c>
      <c r="N11" s="11" t="s">
        <v>0</v>
      </c>
      <c r="O11" s="11" t="s">
        <v>13</v>
      </c>
      <c r="P11" s="11" t="s">
        <v>12</v>
      </c>
      <c r="Q11" s="6"/>
      <c r="R11" s="11" t="s">
        <v>18</v>
      </c>
      <c r="T11" s="11" t="s">
        <v>0</v>
      </c>
      <c r="U11" s="11" t="s">
        <v>13</v>
      </c>
      <c r="V11" s="11" t="s">
        <v>12</v>
      </c>
      <c r="W11" s="6"/>
      <c r="X11" s="11" t="s">
        <v>18</v>
      </c>
    </row>
    <row r="12" spans="3:24" ht="12.75">
      <c r="C12" s="8">
        <v>1</v>
      </c>
      <c r="D12" s="7">
        <v>1</v>
      </c>
      <c r="E12" s="7">
        <v>3</v>
      </c>
      <c r="F12" s="7">
        <v>1</v>
      </c>
      <c r="H12" s="8">
        <v>1</v>
      </c>
      <c r="I12" s="7">
        <v>1</v>
      </c>
      <c r="J12" s="17" t="s">
        <v>40</v>
      </c>
      <c r="K12" s="6">
        <f>IF(I12&lt;&gt;"",I12/L$10,"")</f>
        <v>1</v>
      </c>
      <c r="L12" s="8">
        <f>IF(K12&lt;&gt;"",IF(AND($F$29/K12&gt;=$D$28,$F$29/K12&lt;=$E$28),H12,""),"")</f>
        <v>1</v>
      </c>
      <c r="N12" s="8">
        <v>1</v>
      </c>
      <c r="O12" s="7">
        <v>1E-06</v>
      </c>
      <c r="P12" s="7" t="s">
        <v>45</v>
      </c>
      <c r="Q12" s="6">
        <f>IF(O12&lt;&gt;"",O12/R$10,"")</f>
        <v>1E-06</v>
      </c>
      <c r="R12" s="8">
        <f>IF(Q12&lt;&gt;"",IF(AND($F$31/Q12&gt;=$D$28,$F$31/Q12&lt;=$E$28),N12,""),"")</f>
      </c>
      <c r="T12" s="8">
        <v>1</v>
      </c>
      <c r="U12" s="7">
        <v>1</v>
      </c>
      <c r="V12" s="7" t="s">
        <v>36</v>
      </c>
      <c r="W12" s="6">
        <f>IF(U12&lt;&gt;"",U12/X$10,"")</f>
        <v>1</v>
      </c>
      <c r="X12" s="8">
        <f>IF(W12&lt;&gt;"",IF(AND($F$30/W12&gt;=$D$28,$F$30/W12&lt;=$E$28),T12,""),"")</f>
        <v>1</v>
      </c>
    </row>
    <row r="13" spans="3:24" ht="12.75">
      <c r="C13" s="8">
        <v>2</v>
      </c>
      <c r="D13" s="7"/>
      <c r="E13" s="7"/>
      <c r="F13" s="7"/>
      <c r="H13" s="8">
        <v>2</v>
      </c>
      <c r="I13" s="7"/>
      <c r="J13" s="17"/>
      <c r="K13" s="6">
        <f aca="true" t="shared" si="0" ref="K13:K21">IF(I13&lt;&gt;"",I13/L$10,"")</f>
      </c>
      <c r="L13" s="8">
        <f aca="true" t="shared" si="1" ref="L13:L21">IF(K13&lt;&gt;"",IF(AND($F$29/K13&gt;=$D$28,$F$29/K13&lt;=$E$28),H13,""),"")</f>
      </c>
      <c r="N13" s="8">
        <v>2</v>
      </c>
      <c r="O13" s="7">
        <v>0.001</v>
      </c>
      <c r="P13" s="7" t="s">
        <v>44</v>
      </c>
      <c r="Q13" s="6">
        <f aca="true" t="shared" si="2" ref="Q13:Q21">IF(O13&lt;&gt;"",O13/R$10,"")</f>
        <v>0.001</v>
      </c>
      <c r="R13" s="8">
        <f>IF(Q13&lt;&gt;"",IF(AND($F$31/Q13&gt;=$D$28,$F$31/Q13&lt;=$E$28),N13,""),"")</f>
        <v>2</v>
      </c>
      <c r="T13" s="8">
        <v>2</v>
      </c>
      <c r="U13" s="7">
        <v>1000</v>
      </c>
      <c r="V13" s="7" t="s">
        <v>46</v>
      </c>
      <c r="W13" s="6">
        <f aca="true" t="shared" si="3" ref="W13:W21">IF(U13&lt;&gt;"",U13/X$10,"")</f>
        <v>1000</v>
      </c>
      <c r="X13" s="8">
        <f aca="true" t="shared" si="4" ref="X13:X21">IF(W13&lt;&gt;"",IF(AND($F$30/W13&gt;=$D$28,$F$30/W13&lt;=$E$28),T13,""),"")</f>
        <v>2</v>
      </c>
    </row>
    <row r="14" spans="3:24" ht="12.75">
      <c r="C14" s="8">
        <v>3</v>
      </c>
      <c r="D14" s="7"/>
      <c r="E14" s="7"/>
      <c r="F14" s="7"/>
      <c r="H14" s="8">
        <v>3</v>
      </c>
      <c r="I14" s="7"/>
      <c r="J14" s="17"/>
      <c r="K14" s="6">
        <f t="shared" si="0"/>
      </c>
      <c r="L14" s="8">
        <f t="shared" si="1"/>
      </c>
      <c r="N14" s="8">
        <v>3</v>
      </c>
      <c r="O14" s="7">
        <v>1</v>
      </c>
      <c r="P14" s="7" t="s">
        <v>37</v>
      </c>
      <c r="Q14" s="6">
        <f t="shared" si="2"/>
        <v>1</v>
      </c>
      <c r="R14" s="8">
        <f>IF(Q14&lt;&gt;"",IF(AND($F$31/Q14&gt;=$D$28,$F$31/Q14&lt;=$E$28),N14,""),"")</f>
        <v>3</v>
      </c>
      <c r="T14" s="8">
        <v>3</v>
      </c>
      <c r="U14" s="7">
        <v>1000000</v>
      </c>
      <c r="V14" s="7" t="s">
        <v>47</v>
      </c>
      <c r="W14" s="6">
        <f t="shared" si="3"/>
        <v>1000000</v>
      </c>
      <c r="X14" s="8">
        <f t="shared" si="4"/>
      </c>
    </row>
    <row r="15" spans="3:24" ht="12.75">
      <c r="C15" s="8">
        <v>4</v>
      </c>
      <c r="D15" s="7"/>
      <c r="E15" s="7"/>
      <c r="F15" s="7"/>
      <c r="H15" s="8">
        <v>4</v>
      </c>
      <c r="I15" s="7"/>
      <c r="J15" s="17"/>
      <c r="K15" s="6">
        <f t="shared" si="0"/>
      </c>
      <c r="L15" s="8">
        <f t="shared" si="1"/>
      </c>
      <c r="N15" s="8">
        <v>4</v>
      </c>
      <c r="O15" s="7"/>
      <c r="P15" s="7"/>
      <c r="Q15" s="6">
        <f t="shared" si="2"/>
      </c>
      <c r="R15" s="8">
        <f aca="true" t="shared" si="5" ref="R15:R21">IF(Q15&lt;&gt;"",IF(AND($F$31/Q15&gt;=$D$28,$F$31/Q15&lt;=$E$28),N15,""),"")</f>
      </c>
      <c r="T15" s="8">
        <v>4</v>
      </c>
      <c r="U15" s="7"/>
      <c r="V15" s="7"/>
      <c r="W15" s="6">
        <f t="shared" si="3"/>
      </c>
      <c r="X15" s="8">
        <f t="shared" si="4"/>
      </c>
    </row>
    <row r="16" spans="3:24" ht="12.75">
      <c r="C16" s="8">
        <v>5</v>
      </c>
      <c r="D16" s="7"/>
      <c r="E16" s="7"/>
      <c r="F16" s="7"/>
      <c r="H16" s="8">
        <v>5</v>
      </c>
      <c r="I16" s="7"/>
      <c r="J16" s="17"/>
      <c r="K16" s="6">
        <f t="shared" si="0"/>
      </c>
      <c r="L16" s="8">
        <f t="shared" si="1"/>
      </c>
      <c r="N16" s="8">
        <v>5</v>
      </c>
      <c r="O16" s="7"/>
      <c r="P16" s="7"/>
      <c r="Q16" s="6">
        <f t="shared" si="2"/>
      </c>
      <c r="R16" s="8">
        <f t="shared" si="5"/>
      </c>
      <c r="T16" s="8">
        <v>5</v>
      </c>
      <c r="U16" s="7"/>
      <c r="V16" s="7"/>
      <c r="W16" s="6">
        <f t="shared" si="3"/>
      </c>
      <c r="X16" s="8">
        <f t="shared" si="4"/>
      </c>
    </row>
    <row r="17" spans="3:24" ht="12.75">
      <c r="C17" s="8">
        <v>6</v>
      </c>
      <c r="D17" s="7"/>
      <c r="E17" s="7"/>
      <c r="F17" s="7"/>
      <c r="H17" s="8">
        <v>6</v>
      </c>
      <c r="I17" s="7"/>
      <c r="J17" s="17"/>
      <c r="K17" s="6">
        <f t="shared" si="0"/>
      </c>
      <c r="L17" s="8">
        <f t="shared" si="1"/>
      </c>
      <c r="N17" s="8">
        <v>6</v>
      </c>
      <c r="O17" s="7"/>
      <c r="P17" s="7"/>
      <c r="Q17" s="6">
        <f t="shared" si="2"/>
      </c>
      <c r="R17" s="8">
        <f t="shared" si="5"/>
      </c>
      <c r="T17" s="8">
        <v>6</v>
      </c>
      <c r="U17" s="7"/>
      <c r="V17" s="7"/>
      <c r="W17" s="6">
        <f t="shared" si="3"/>
      </c>
      <c r="X17" s="8">
        <f t="shared" si="4"/>
      </c>
    </row>
    <row r="18" spans="3:24" ht="12.75">
      <c r="C18" s="8">
        <v>7</v>
      </c>
      <c r="D18" s="7"/>
      <c r="E18" s="7"/>
      <c r="F18" s="7"/>
      <c r="H18" s="8">
        <v>7</v>
      </c>
      <c r="I18" s="7"/>
      <c r="J18" s="17"/>
      <c r="K18" s="6">
        <f t="shared" si="0"/>
      </c>
      <c r="L18" s="8">
        <f t="shared" si="1"/>
      </c>
      <c r="N18" s="8">
        <v>7</v>
      </c>
      <c r="O18" s="7"/>
      <c r="P18" s="7"/>
      <c r="Q18" s="6">
        <f t="shared" si="2"/>
      </c>
      <c r="R18" s="8">
        <f t="shared" si="5"/>
      </c>
      <c r="T18" s="8">
        <v>7</v>
      </c>
      <c r="U18" s="7"/>
      <c r="V18" s="7"/>
      <c r="W18" s="6">
        <f t="shared" si="3"/>
      </c>
      <c r="X18" s="8">
        <f t="shared" si="4"/>
      </c>
    </row>
    <row r="19" spans="3:24" ht="12.75">
      <c r="C19" s="8">
        <v>8</v>
      </c>
      <c r="D19" s="7"/>
      <c r="E19" s="7"/>
      <c r="F19" s="7"/>
      <c r="H19" s="8">
        <v>8</v>
      </c>
      <c r="I19" s="7"/>
      <c r="J19" s="17"/>
      <c r="K19" s="6">
        <f t="shared" si="0"/>
      </c>
      <c r="L19" s="8">
        <f t="shared" si="1"/>
      </c>
      <c r="N19" s="8">
        <v>8</v>
      </c>
      <c r="O19" s="7"/>
      <c r="P19" s="7"/>
      <c r="Q19" s="6">
        <f t="shared" si="2"/>
      </c>
      <c r="R19" s="8">
        <f t="shared" si="5"/>
      </c>
      <c r="T19" s="8">
        <v>8</v>
      </c>
      <c r="U19" s="7"/>
      <c r="V19" s="7"/>
      <c r="W19" s="6">
        <f t="shared" si="3"/>
      </c>
      <c r="X19" s="8">
        <f t="shared" si="4"/>
      </c>
    </row>
    <row r="20" spans="3:24" ht="12.75">
      <c r="C20" s="8">
        <v>9</v>
      </c>
      <c r="D20" s="7"/>
      <c r="E20" s="7"/>
      <c r="F20" s="7"/>
      <c r="H20" s="8">
        <v>9</v>
      </c>
      <c r="I20" s="7"/>
      <c r="J20" s="17"/>
      <c r="K20" s="6">
        <f t="shared" si="0"/>
      </c>
      <c r="L20" s="8">
        <f t="shared" si="1"/>
      </c>
      <c r="N20" s="8">
        <v>9</v>
      </c>
      <c r="O20" s="7"/>
      <c r="P20" s="7"/>
      <c r="Q20" s="6">
        <f t="shared" si="2"/>
      </c>
      <c r="R20" s="8">
        <f t="shared" si="5"/>
      </c>
      <c r="T20" s="8">
        <v>9</v>
      </c>
      <c r="U20" s="7"/>
      <c r="V20" s="7"/>
      <c r="W20" s="6">
        <f t="shared" si="3"/>
      </c>
      <c r="X20" s="8">
        <f t="shared" si="4"/>
      </c>
    </row>
    <row r="21" spans="3:24" ht="12.75">
      <c r="C21" s="8">
        <v>10</v>
      </c>
      <c r="D21" s="7"/>
      <c r="E21" s="7"/>
      <c r="F21" s="7"/>
      <c r="H21" s="8">
        <v>10</v>
      </c>
      <c r="I21" s="7"/>
      <c r="J21" s="17"/>
      <c r="K21" s="6">
        <f t="shared" si="0"/>
      </c>
      <c r="L21" s="8">
        <f t="shared" si="1"/>
      </c>
      <c r="N21" s="8">
        <v>10</v>
      </c>
      <c r="O21" s="7"/>
      <c r="P21" s="7"/>
      <c r="Q21" s="6">
        <f t="shared" si="2"/>
      </c>
      <c r="R21" s="8">
        <f t="shared" si="5"/>
      </c>
      <c r="T21" s="8">
        <v>10</v>
      </c>
      <c r="U21" s="7"/>
      <c r="V21" s="7"/>
      <c r="W21" s="6">
        <f t="shared" si="3"/>
      </c>
      <c r="X21" s="8">
        <f t="shared" si="4"/>
      </c>
    </row>
    <row r="22" spans="8:24" ht="12.75">
      <c r="H22" s="13" t="s">
        <v>19</v>
      </c>
      <c r="I22" s="14"/>
      <c r="J22" s="14"/>
      <c r="K22" s="6"/>
      <c r="L22" s="6">
        <f ca="1">_XLL.ASELECTTUSSEN(MIN(L12:L21),MAX(L12:L21))</f>
        <v>1</v>
      </c>
      <c r="M22" s="2"/>
      <c r="N22" s="13" t="s">
        <v>19</v>
      </c>
      <c r="O22" s="14"/>
      <c r="P22" s="14"/>
      <c r="Q22" s="6"/>
      <c r="R22" s="6">
        <f ca="1">_XLL.ASELECTTUSSEN(MIN(R12:R21),MAX(R12:R21))</f>
        <v>3</v>
      </c>
      <c r="S22" s="2"/>
      <c r="T22" s="13" t="s">
        <v>19</v>
      </c>
      <c r="U22" s="14"/>
      <c r="V22" s="14"/>
      <c r="W22" s="6"/>
      <c r="X22" s="6">
        <f ca="1">_XLL.ASELECTTUSSEN(MIN(X12:X21),MAX(X12:X21))</f>
        <v>1</v>
      </c>
    </row>
    <row r="23" spans="8:24" ht="12.75">
      <c r="H23" s="85" t="s">
        <v>25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9:24" ht="12.7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9:24" ht="12.7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3:24" ht="12.75">
      <c r="C26" s="78" t="s">
        <v>15</v>
      </c>
      <c r="D26" s="78"/>
      <c r="E26" s="78"/>
      <c r="F26" s="78"/>
      <c r="G26" s="2"/>
      <c r="H26" s="1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3:24" ht="13.5" thickBot="1">
      <c r="C27" s="36"/>
      <c r="D27" s="36" t="s">
        <v>6</v>
      </c>
      <c r="E27" s="36" t="s">
        <v>7</v>
      </c>
      <c r="F27" s="75" t="s">
        <v>16</v>
      </c>
      <c r="H27" s="89" t="s">
        <v>24</v>
      </c>
      <c r="I27" s="90"/>
      <c r="J27" s="90"/>
      <c r="K27" s="90"/>
      <c r="L27" s="90"/>
      <c r="M27" s="90"/>
      <c r="N27" s="91"/>
      <c r="O27" s="11">
        <f ca="1">_XLL.ASELECTTUSSEN(1,COUNTA(D12:D21))</f>
        <v>1</v>
      </c>
      <c r="P27" s="2"/>
      <c r="R27" s="2"/>
      <c r="S27" s="2"/>
      <c r="T27" s="2"/>
      <c r="U27" s="2"/>
      <c r="V27" s="2"/>
      <c r="W27" s="2"/>
      <c r="X27" s="2"/>
    </row>
    <row r="28" spans="3:24" ht="13.5" thickBot="1">
      <c r="C28" s="40" t="s">
        <v>17</v>
      </c>
      <c r="D28" s="40">
        <f>10^-F33</f>
        <v>0.0001</v>
      </c>
      <c r="E28" s="41">
        <v>10000</v>
      </c>
      <c r="F28" s="76"/>
      <c r="H28" s="8" t="s">
        <v>11</v>
      </c>
      <c r="I28" s="88" t="s">
        <v>21</v>
      </c>
      <c r="J28" s="88"/>
      <c r="K28" s="8" t="s">
        <v>1</v>
      </c>
      <c r="L28" s="16" t="s">
        <v>11</v>
      </c>
      <c r="M28" s="18" t="s">
        <v>2</v>
      </c>
      <c r="N28" s="83" t="s">
        <v>23</v>
      </c>
      <c r="O28" s="84"/>
      <c r="P28" s="2"/>
      <c r="R28" s="2"/>
      <c r="S28" s="2"/>
      <c r="T28" s="2"/>
      <c r="U28" s="2"/>
      <c r="V28" s="2"/>
      <c r="W28" s="2"/>
      <c r="X28" s="2"/>
    </row>
    <row r="29" spans="3:15" ht="12.75">
      <c r="C29" s="37">
        <f>D6</f>
        <v>1</v>
      </c>
      <c r="D29" s="28">
        <v>1</v>
      </c>
      <c r="E29" s="28">
        <v>1</v>
      </c>
      <c r="F29" s="28">
        <v>1</v>
      </c>
      <c r="H29" s="8">
        <f>LOOKUP(L22,H12:H21,K12:K21)</f>
        <v>1</v>
      </c>
      <c r="I29" s="6">
        <v>1</v>
      </c>
      <c r="J29" s="6" t="str">
        <f>LOOKUP(L22,H12:H21,J12:J21)</f>
        <v> </v>
      </c>
      <c r="K29" s="8" t="str">
        <f>IF(H29&gt;=1,"x",":")</f>
        <v>x</v>
      </c>
      <c r="L29" s="8">
        <f>IF(H29&gt;=1,H29,1/H29)</f>
        <v>1</v>
      </c>
      <c r="M29" s="18" t="s">
        <v>2</v>
      </c>
      <c r="N29" s="6">
        <v>1</v>
      </c>
      <c r="O29" s="10" t="str">
        <f>LOOKUP(LOOKUP(O27,C12:C21,D12:D21),H12:H21,J12:J21)</f>
        <v> </v>
      </c>
    </row>
    <row r="30" spans="3:15" ht="12.75">
      <c r="C30" s="39" t="str">
        <f>F6</f>
        <v>f</v>
      </c>
      <c r="D30" s="7">
        <v>0.1</v>
      </c>
      <c r="E30" s="7">
        <v>99</v>
      </c>
      <c r="F30" s="7">
        <f ca="1">_XLL.ASELECTTUSSEN(D30,E30)</f>
        <v>5</v>
      </c>
      <c r="H30" s="8">
        <f>LOOKUP(X22,T12:T21,W12:W21)</f>
        <v>1</v>
      </c>
      <c r="I30" s="6">
        <f>ROUND(F30/LOOKUP(X22,T12:T21,W12:W21),$F$33)</f>
        <v>5</v>
      </c>
      <c r="J30" s="6" t="str">
        <f>LOOKUP(X22,T12:T21,V12:V21)</f>
        <v>Hz</v>
      </c>
      <c r="K30" s="8" t="str">
        <f>IF(H30&gt;=1,"x",":")</f>
        <v>x</v>
      </c>
      <c r="L30" s="8">
        <f>IF(H30&gt;=1,H30,1/H30)</f>
        <v>1</v>
      </c>
      <c r="M30" s="18" t="s">
        <v>2</v>
      </c>
      <c r="N30" s="6">
        <f>ROUND(I30*H30,$F$33)</f>
        <v>5</v>
      </c>
      <c r="O30" s="10" t="str">
        <f>LOOKUP(LOOKUP(O27,C12:C21,F12:F21),T12:T21,V12:V21)</f>
        <v>Hz</v>
      </c>
    </row>
    <row r="31" spans="3:15" ht="12.75">
      <c r="C31" s="38" t="str">
        <f>H6</f>
        <v>T</v>
      </c>
      <c r="D31" s="70">
        <f>D29/D30</f>
        <v>10</v>
      </c>
      <c r="E31" s="70">
        <f>E29/E30</f>
        <v>0.010101010101010102</v>
      </c>
      <c r="F31" s="70">
        <f>F29/F30</f>
        <v>0.2</v>
      </c>
      <c r="H31" s="8">
        <f>LOOKUP(R22,N12:N21,Q12:Q21)</f>
        <v>1</v>
      </c>
      <c r="I31" s="6">
        <f>ROUND(N31/LOOKUP(R22,N12:N21,Q12:Q21),$F$33)</f>
        <v>0.2</v>
      </c>
      <c r="J31" s="6" t="str">
        <f>LOOKUP(R22,N12:N21,P12:P21)</f>
        <v>s</v>
      </c>
      <c r="K31" s="8" t="str">
        <f>IF(H31&gt;=1,"x",":")</f>
        <v>x</v>
      </c>
      <c r="L31" s="8">
        <f>IF(H31&gt;=1,H31,1/H31)</f>
        <v>1</v>
      </c>
      <c r="M31" s="18" t="s">
        <v>2</v>
      </c>
      <c r="N31" s="6">
        <f>ROUND(F31,$F$33)</f>
        <v>0.2</v>
      </c>
      <c r="O31" s="10" t="str">
        <f>LOOKUP(LOOKUP(O27,C12:C21,E12:E21),N12:N21,P12:P21)</f>
        <v>s</v>
      </c>
    </row>
    <row r="33" spans="3:6" ht="12.75">
      <c r="C33" s="1" t="s">
        <v>20</v>
      </c>
      <c r="F33" s="1">
        <v>4</v>
      </c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</sheetData>
  <sheetProtection/>
  <mergeCells count="11">
    <mergeCell ref="H27:N27"/>
    <mergeCell ref="F27:F28"/>
    <mergeCell ref="D3:H3"/>
    <mergeCell ref="C26:F26"/>
    <mergeCell ref="C10:F10"/>
    <mergeCell ref="H10:K10"/>
    <mergeCell ref="N28:O28"/>
    <mergeCell ref="H23:X23"/>
    <mergeCell ref="N10:Q10"/>
    <mergeCell ref="T10:W10"/>
    <mergeCell ref="I28:J28"/>
  </mergeCells>
  <printOptions/>
  <pageMargins left="0.7" right="0.7" top="0.75" bottom="0.75" header="0.3" footer="0.3"/>
  <pageSetup orientation="portrait" paperSize="9" r:id="rId3"/>
  <ignoredErrors>
    <ignoredError sqref="E1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Y66"/>
  <sheetViews>
    <sheetView tabSelected="1" zoomScale="130" zoomScaleNormal="130" zoomScalePageLayoutView="0" workbookViewId="0" topLeftCell="A1">
      <pane ySplit="7" topLeftCell="A8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2.7109375" style="12" customWidth="1"/>
    <col min="2" max="2" width="12.140625" style="12" customWidth="1"/>
    <col min="3" max="16" width="5.7109375" style="12" customWidth="1"/>
    <col min="17" max="20" width="5.7109375" style="5" hidden="1" customWidth="1"/>
    <col min="21" max="23" width="5.7109375" style="5" customWidth="1"/>
    <col min="24" max="56" width="5.7109375" style="12" customWidth="1"/>
    <col min="57" max="16384" width="9.140625" style="12" customWidth="1"/>
  </cols>
  <sheetData>
    <row r="1" ht="12.75" hidden="1">
      <c r="B1" s="54">
        <f>VALUE(MID(VragenDB!E5,7,1))</f>
        <v>2</v>
      </c>
    </row>
    <row r="2" spans="2:9" ht="12.75">
      <c r="B2" s="71" t="s">
        <v>41</v>
      </c>
      <c r="I2" s="72" t="s">
        <v>42</v>
      </c>
    </row>
    <row r="4" spans="6:14" ht="12.75">
      <c r="F4" s="93" t="s">
        <v>33</v>
      </c>
      <c r="G4" s="93"/>
      <c r="H4" s="93"/>
      <c r="I4" s="93"/>
      <c r="J4" s="93"/>
      <c r="K4" s="93"/>
      <c r="L4" s="93"/>
      <c r="M4" s="93"/>
      <c r="N4" s="69">
        <v>2</v>
      </c>
    </row>
    <row r="6" ht="12.75">
      <c r="B6" s="55" t="s">
        <v>27</v>
      </c>
    </row>
    <row r="7" spans="2:15" ht="51" customHeight="1">
      <c r="B7" s="94" t="str">
        <f>VragenDB!C5</f>
        <v>Een voorwerp heeft een trillingstijd van 0,2 s
Bereken de frequentie?
Geef je antwoord in Hz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O7" s="56"/>
    </row>
    <row r="8" ht="19.5">
      <c r="B8" s="12" t="s">
        <v>43</v>
      </c>
    </row>
    <row r="35" spans="2:20" ht="12.75">
      <c r="B35" s="57" t="s">
        <v>28</v>
      </c>
      <c r="C35" s="57" t="str">
        <f>CONCATENATE(Q35," ",R35," ",S35," ",T35)</f>
        <v>1 = 1  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Q35" s="5">
        <f>Settings!D6</f>
        <v>1</v>
      </c>
      <c r="R35" s="58" t="s">
        <v>2</v>
      </c>
      <c r="S35" s="5">
        <f>LOOKUP(B1,P36:P38,S36:S38)</f>
        <v>1</v>
      </c>
      <c r="T35" s="5" t="str">
        <f>Settings!J29</f>
        <v> </v>
      </c>
    </row>
    <row r="36" spans="2:19" ht="12.75" hidden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P36" s="12">
        <v>1</v>
      </c>
      <c r="Q36" s="5">
        <f>Settings!D6</f>
        <v>1</v>
      </c>
      <c r="S36" s="5" t="s">
        <v>8</v>
      </c>
    </row>
    <row r="37" spans="2:19" ht="12.75" hidden="1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P37" s="12">
        <v>2</v>
      </c>
      <c r="Q37" s="5" t="str">
        <f>Settings!F6</f>
        <v>f</v>
      </c>
      <c r="S37" s="5">
        <f>Settings!I29</f>
        <v>1</v>
      </c>
    </row>
    <row r="38" spans="2:19" ht="12.75" hidden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P38" s="12">
        <v>3</v>
      </c>
      <c r="Q38" s="5" t="str">
        <f>Settings!H6</f>
        <v>T</v>
      </c>
      <c r="S38" s="5">
        <f>Settings!I29</f>
        <v>1</v>
      </c>
    </row>
    <row r="39" spans="2:20" ht="12.75">
      <c r="B39" s="57"/>
      <c r="C39" s="57" t="str">
        <f>CONCATENATE(Q39," ",R39," ",S39," ",T39)</f>
        <v>f = ? Hz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Q39" s="5" t="str">
        <f>Settings!F6</f>
        <v>f</v>
      </c>
      <c r="R39" s="58" t="s">
        <v>2</v>
      </c>
      <c r="S39" s="5" t="str">
        <f>LOOKUP(B1,P40:P42,S40:S42)</f>
        <v>?</v>
      </c>
      <c r="T39" s="5" t="str">
        <f>Settings!J30</f>
        <v>Hz</v>
      </c>
    </row>
    <row r="40" spans="2:19" ht="12.75" hidden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12">
        <v>1</v>
      </c>
      <c r="S40" s="5">
        <f>Settings!I30</f>
        <v>5</v>
      </c>
    </row>
    <row r="41" spans="2:19" ht="12.75" hidden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P41" s="12">
        <v>2</v>
      </c>
      <c r="S41" s="5" t="s">
        <v>8</v>
      </c>
    </row>
    <row r="42" spans="2:19" ht="12.75" hidden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P42" s="12">
        <v>3</v>
      </c>
      <c r="S42" s="5">
        <f>Settings!I30</f>
        <v>5</v>
      </c>
    </row>
    <row r="43" spans="2:20" ht="12.75">
      <c r="B43" s="57"/>
      <c r="C43" s="57" t="str">
        <f>CONCATENATE(Q43," ",R43," ",S43," ",T43)</f>
        <v>T = 0,2 s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Q43" s="5" t="str">
        <f>Settings!H6</f>
        <v>T</v>
      </c>
      <c r="R43" s="58" t="s">
        <v>2</v>
      </c>
      <c r="S43" s="5">
        <f>LOOKUP(B1,P44:P46,S44:S46)</f>
        <v>0.2</v>
      </c>
      <c r="T43" s="5" t="str">
        <f>Settings!J31</f>
        <v>s</v>
      </c>
    </row>
    <row r="44" spans="2:19" ht="12.75" hidden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P44" s="12">
        <v>1</v>
      </c>
      <c r="S44" s="5">
        <f>Settings!I31</f>
        <v>0.2</v>
      </c>
    </row>
    <row r="45" spans="2:19" ht="12.75" hidden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P45" s="12">
        <v>2</v>
      </c>
      <c r="S45" s="5">
        <f>Settings!I31</f>
        <v>0.2</v>
      </c>
    </row>
    <row r="46" spans="2:19" ht="12.75" hidden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P46" s="12">
        <v>3</v>
      </c>
      <c r="S46" s="5" t="s">
        <v>8</v>
      </c>
    </row>
    <row r="47" spans="2:13" ht="12.7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3" ht="12.75">
      <c r="B48" s="57" t="s">
        <v>29</v>
      </c>
      <c r="C48" s="57">
        <f>LOOKUP(IF(B1=1,2,1),P50:P52,C50:C52)</f>
      </c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2:13" ht="12.75">
      <c r="B49" s="57"/>
      <c r="C49" s="57">
        <f>LOOKUP(IF(B1=3,2,3),P50:P52,C50:C52)</f>
      </c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2:25" ht="12.75" hidden="1">
      <c r="B50" s="57"/>
      <c r="C50" s="57">
        <f>IF(T50&lt;&gt;Y50,CONCATENATE(I50,IF(S50&lt;&gt;X50,CONCATENATE(" ",K50," ")," "),L50),"")</f>
      </c>
      <c r="D50" s="57"/>
      <c r="E50" s="57"/>
      <c r="F50" s="57"/>
      <c r="G50" s="57"/>
      <c r="H50" s="57"/>
      <c r="I50" s="57" t="str">
        <f>CONCATENATE(Q50," ",R50," ",S50)</f>
        <v>1 = 1</v>
      </c>
      <c r="J50" s="57"/>
      <c r="K50" s="57" t="str">
        <f>CONCATENATE(U50," ",V50)</f>
        <v>: 1</v>
      </c>
      <c r="L50" s="57" t="str">
        <f>CONCATENATE(W50," ",X50," ",Y50)</f>
        <v>= 1  </v>
      </c>
      <c r="M50" s="57"/>
      <c r="P50" s="12">
        <v>1</v>
      </c>
      <c r="Q50" s="5">
        <f>Q35</f>
        <v>1</v>
      </c>
      <c r="R50" s="58" t="s">
        <v>2</v>
      </c>
      <c r="S50" s="5">
        <f>Settings!I29</f>
        <v>1</v>
      </c>
      <c r="T50" s="5" t="str">
        <f>Settings!J29</f>
        <v> </v>
      </c>
      <c r="U50" s="5" t="str">
        <f>IF(Settings!H29&gt;1,"x",":")</f>
        <v>:</v>
      </c>
      <c r="V50" s="5">
        <f>Settings!L29</f>
        <v>1</v>
      </c>
      <c r="W50" s="58" t="s">
        <v>2</v>
      </c>
      <c r="X50" s="5">
        <f>Settings!N29</f>
        <v>1</v>
      </c>
      <c r="Y50" s="12" t="str">
        <f>Settings!O29</f>
        <v> </v>
      </c>
    </row>
    <row r="51" spans="2:25" ht="12.75" hidden="1">
      <c r="B51" s="57"/>
      <c r="C51" s="57">
        <f>IF(T51&lt;&gt;Y51,CONCATENATE(I51,IF(S51&lt;&gt;X51,CONCATENATE(" ",K51," ")," "),L51),"")</f>
      </c>
      <c r="D51" s="57"/>
      <c r="E51" s="57"/>
      <c r="F51" s="57"/>
      <c r="G51" s="57"/>
      <c r="H51" s="57"/>
      <c r="I51" s="57" t="str">
        <f>CONCATENATE(Q51," ",R51," ",S51)</f>
        <v>f = 5</v>
      </c>
      <c r="J51" s="57"/>
      <c r="K51" s="57" t="str">
        <f>CONCATENATE(U51," ",V51)</f>
        <v>: 1</v>
      </c>
      <c r="L51" s="57" t="str">
        <f>CONCATENATE(W51," ",X51," ",Y51)</f>
        <v>= 5 Hz</v>
      </c>
      <c r="M51" s="57"/>
      <c r="P51" s="12">
        <v>2</v>
      </c>
      <c r="Q51" s="5" t="str">
        <f>Q39</f>
        <v>f</v>
      </c>
      <c r="R51" s="58" t="s">
        <v>2</v>
      </c>
      <c r="S51" s="5">
        <f>Settings!I30</f>
        <v>5</v>
      </c>
      <c r="T51" s="5" t="str">
        <f>Settings!J30</f>
        <v>Hz</v>
      </c>
      <c r="U51" s="5" t="str">
        <f>IF(Settings!H30&gt;1,"x",":")</f>
        <v>:</v>
      </c>
      <c r="V51" s="5">
        <f>Settings!L30</f>
        <v>1</v>
      </c>
      <c r="W51" s="58" t="s">
        <v>2</v>
      </c>
      <c r="X51" s="5">
        <f>Settings!N30</f>
        <v>5</v>
      </c>
      <c r="Y51" s="12" t="str">
        <f>Settings!O30</f>
        <v>Hz</v>
      </c>
    </row>
    <row r="52" spans="2:25" ht="12.75" hidden="1">
      <c r="B52" s="57"/>
      <c r="C52" s="57">
        <f>IF(T52&lt;&gt;Y52,CONCATENATE(I52,IF(S52&lt;&gt;X52,CONCATENATE(" ",K52," ")," "),L52),"")</f>
      </c>
      <c r="D52" s="57"/>
      <c r="E52" s="57"/>
      <c r="F52" s="57"/>
      <c r="G52" s="57"/>
      <c r="H52" s="57"/>
      <c r="I52" s="57" t="str">
        <f>CONCATENATE(Q52," ",R52," ",S52)</f>
        <v>T = 0,2</v>
      </c>
      <c r="J52" s="57"/>
      <c r="K52" s="57" t="str">
        <f>CONCATENATE(U52," ",V52)</f>
        <v>: 1</v>
      </c>
      <c r="L52" s="57" t="str">
        <f>CONCATENATE(W52," ",X52," ",Y52)</f>
        <v>= 0,2 s</v>
      </c>
      <c r="M52" s="57"/>
      <c r="P52" s="12">
        <v>3</v>
      </c>
      <c r="Q52" s="5" t="str">
        <f>Q43</f>
        <v>T</v>
      </c>
      <c r="R52" s="58" t="s">
        <v>2</v>
      </c>
      <c r="S52" s="5">
        <f>Settings!I31</f>
        <v>0.2</v>
      </c>
      <c r="T52" s="5" t="str">
        <f>Settings!J31</f>
        <v>s</v>
      </c>
      <c r="U52" s="5" t="str">
        <f>IF(Settings!H31&gt;1,"x",":")</f>
        <v>:</v>
      </c>
      <c r="V52" s="5">
        <f>Settings!L31</f>
        <v>1</v>
      </c>
      <c r="W52" s="58" t="s">
        <v>2</v>
      </c>
      <c r="X52" s="5">
        <f>Settings!N31</f>
        <v>0.2</v>
      </c>
      <c r="Y52" s="12" t="str">
        <f>Settings!O31</f>
        <v>s</v>
      </c>
    </row>
    <row r="53" spans="2:13" ht="12.7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3" ht="12.75">
      <c r="B54" s="57" t="s">
        <v>14</v>
      </c>
      <c r="C54" s="57"/>
      <c r="D54" s="59">
        <f>IF(B1&lt;&gt;1,Q36,"")</f>
        <v>1</v>
      </c>
      <c r="E54" s="57"/>
      <c r="F54" s="57"/>
      <c r="G54" s="57"/>
      <c r="H54" s="57"/>
      <c r="I54" s="57"/>
      <c r="J54" s="57"/>
      <c r="K54" s="57"/>
      <c r="L54" s="57"/>
      <c r="M54" s="57"/>
    </row>
    <row r="55" spans="2:23" s="60" customFormat="1" ht="12.75">
      <c r="B55" s="61"/>
      <c r="C55" s="62" t="str">
        <f>C58</f>
        <v>f = </v>
      </c>
      <c r="D55" s="63" t="str">
        <f>IF(B1=2,Q38,Q37)</f>
        <v>T</v>
      </c>
      <c r="E55" s="63">
        <f>F58</f>
      </c>
      <c r="F55" s="63">
        <f>IF(B1=1,Q38,"")</f>
      </c>
      <c r="G55" s="61"/>
      <c r="H55" s="61"/>
      <c r="I55" s="61"/>
      <c r="J55" s="61"/>
      <c r="K55" s="61"/>
      <c r="L55" s="61"/>
      <c r="M55" s="61"/>
      <c r="Q55" s="64"/>
      <c r="R55" s="65"/>
      <c r="S55" s="65"/>
      <c r="T55" s="65"/>
      <c r="U55" s="65"/>
      <c r="V55" s="65"/>
      <c r="W55" s="65"/>
    </row>
    <row r="56" spans="2:13" ht="12.7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2:13" ht="12.75">
      <c r="B57" s="57"/>
      <c r="C57" s="66"/>
      <c r="D57" s="95" t="str">
        <f>IF(B1&lt;&gt;1,CONCATENATE(X50," ",Y50),"")</f>
        <v>1  </v>
      </c>
      <c r="E57" s="95"/>
      <c r="F57" s="57"/>
      <c r="G57" s="57"/>
      <c r="H57" s="57"/>
      <c r="I57" s="57"/>
      <c r="J57" s="57"/>
      <c r="K57" s="57"/>
      <c r="L57" s="57"/>
      <c r="M57" s="57"/>
    </row>
    <row r="58" spans="2:13" ht="12.75">
      <c r="B58" s="57" t="s">
        <v>30</v>
      </c>
      <c r="C58" s="62" t="str">
        <f>CONCATENATE(RIGHT(VragenDB!E5,1)," = ")</f>
        <v>f = </v>
      </c>
      <c r="D58" s="96" t="str">
        <f>IF(B1=2,CONCATENATE(X52," ",Y52),CONCATENATE(X51," ",Y51))</f>
        <v>0,2 s</v>
      </c>
      <c r="E58" s="96"/>
      <c r="F58" s="63">
        <f>IF(B1=1,"x","")</f>
      </c>
      <c r="G58" s="96">
        <f>IF(B1=1,CONCATENATE(X52," ",Y52),"")</f>
      </c>
      <c r="H58" s="96"/>
      <c r="I58" s="57"/>
      <c r="J58" s="57"/>
      <c r="K58" s="57"/>
      <c r="L58" s="57"/>
      <c r="M58" s="57"/>
    </row>
    <row r="59" spans="2:13" ht="12.7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2.7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2:18" ht="12.75">
      <c r="B61" s="57" t="s">
        <v>31</v>
      </c>
      <c r="C61" s="62" t="str">
        <f>C58</f>
        <v>f = </v>
      </c>
      <c r="D61" s="67" t="str">
        <f>LOOKUP(B1,P62:P64,C62:C64)</f>
        <v>5 Hz </v>
      </c>
      <c r="E61" s="67"/>
      <c r="F61" s="57"/>
      <c r="G61" s="57"/>
      <c r="H61" s="57"/>
      <c r="I61" s="57"/>
      <c r="J61" s="57"/>
      <c r="K61" s="57"/>
      <c r="L61" s="57"/>
      <c r="M61" s="57"/>
      <c r="Q61" s="5">
        <f>LOOKUP($B$1,P62:P64,Q62:Q64)</f>
        <v>5</v>
      </c>
      <c r="R61" s="5" t="str">
        <f>LOOKUP($B$1,P62:P64,R62:R64)</f>
        <v>Hz</v>
      </c>
    </row>
    <row r="62" spans="3:23" ht="12.75" hidden="1">
      <c r="C62" s="12" t="str">
        <f>CONCATENATE(I62,IF(Q62&lt;&gt;V62,CONCATENATE(" ",K62," ")," "),IF(R62&lt;&gt;W62,M62,""))</f>
        <v>1   </v>
      </c>
      <c r="I62" s="57" t="str">
        <f>CONCATENATE(Q62," ",R62)</f>
        <v>1  </v>
      </c>
      <c r="K62" s="57" t="str">
        <f>CONCATENATE(S62," ",T62)</f>
        <v>x 1</v>
      </c>
      <c r="M62" s="57" t="str">
        <f>CONCATENATE(U62," ",V62," ",W62)</f>
        <v>= 1  </v>
      </c>
      <c r="P62" s="12">
        <v>1</v>
      </c>
      <c r="Q62" s="5">
        <f>Settings!N29</f>
        <v>1</v>
      </c>
      <c r="R62" s="5" t="str">
        <f>Settings!O29</f>
        <v> </v>
      </c>
      <c r="S62" s="5" t="str">
        <f>IF(Settings!H29&gt;1,":","x")</f>
        <v>x</v>
      </c>
      <c r="T62" s="5">
        <f>V50</f>
        <v>1</v>
      </c>
      <c r="U62" s="58" t="s">
        <v>2</v>
      </c>
      <c r="V62" s="5">
        <f aca="true" t="shared" si="0" ref="V62:W64">S50</f>
        <v>1</v>
      </c>
      <c r="W62" s="5" t="str">
        <f t="shared" si="0"/>
        <v> </v>
      </c>
    </row>
    <row r="63" spans="3:23" ht="12.75" hidden="1">
      <c r="C63" s="12" t="str">
        <f>CONCATENATE(I63,IF(Q63&lt;&gt;V63,CONCATENATE(" ",K63," ")," "),IF(R63&lt;&gt;W63,M63,""))</f>
        <v>5 Hz </v>
      </c>
      <c r="I63" s="57" t="str">
        <f>CONCATENATE(Q63," ",R63)</f>
        <v>5 Hz</v>
      </c>
      <c r="K63" s="57" t="str">
        <f>CONCATENATE(S63," ",T63)</f>
        <v>x 1</v>
      </c>
      <c r="M63" s="57" t="str">
        <f>CONCATENATE(U63," ",V63," ",W63)</f>
        <v>= 5 Hz</v>
      </c>
      <c r="P63" s="12">
        <v>2</v>
      </c>
      <c r="Q63" s="5">
        <f>Settings!N30</f>
        <v>5</v>
      </c>
      <c r="R63" s="5" t="str">
        <f>Settings!O30</f>
        <v>Hz</v>
      </c>
      <c r="S63" s="5" t="str">
        <f>IF(Settings!H30&gt;1,":","x")</f>
        <v>x</v>
      </c>
      <c r="T63" s="5">
        <f>V51</f>
        <v>1</v>
      </c>
      <c r="U63" s="58" t="s">
        <v>2</v>
      </c>
      <c r="V63" s="5">
        <f t="shared" si="0"/>
        <v>5</v>
      </c>
      <c r="W63" s="5" t="str">
        <f t="shared" si="0"/>
        <v>Hz</v>
      </c>
    </row>
    <row r="64" spans="3:23" ht="12.75" hidden="1">
      <c r="C64" s="12" t="str">
        <f>CONCATENATE(I64,IF(Q64&lt;&gt;V64,CONCATENATE(" ",K64," ")," "),IF(R64&lt;&gt;W64,M64,""))</f>
        <v>0,2 s </v>
      </c>
      <c r="I64" s="57" t="str">
        <f>CONCATENATE(Q64," ",R64)</f>
        <v>0,2 s</v>
      </c>
      <c r="K64" s="57" t="str">
        <f>CONCATENATE(S64," ",T64)</f>
        <v>x 1</v>
      </c>
      <c r="M64" s="57" t="str">
        <f>CONCATENATE(U64," ",V64," ",W64)</f>
        <v>= 0,2 s</v>
      </c>
      <c r="P64" s="12">
        <v>3</v>
      </c>
      <c r="Q64" s="5">
        <f>Settings!N31</f>
        <v>0.2</v>
      </c>
      <c r="R64" s="5" t="str">
        <f>Settings!O31</f>
        <v>s</v>
      </c>
      <c r="S64" s="5" t="str">
        <f>IF(Settings!H31&gt;1,":","x")</f>
        <v>x</v>
      </c>
      <c r="T64" s="5">
        <f>V52</f>
        <v>1</v>
      </c>
      <c r="U64" s="58" t="s">
        <v>2</v>
      </c>
      <c r="V64" s="5">
        <f t="shared" si="0"/>
        <v>0.2</v>
      </c>
      <c r="W64" s="5" t="str">
        <f t="shared" si="0"/>
        <v>s</v>
      </c>
    </row>
    <row r="66" spans="2:15" ht="51" customHeight="1">
      <c r="B66" s="68" t="s">
        <v>32</v>
      </c>
      <c r="C66" s="92" t="str">
        <f>VragenDB!D5</f>
        <v>Dit voorwerp heeft een frequentie van 5 Hz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</sheetData>
  <sheetProtection password="CC47" sheet="1"/>
  <mergeCells count="6">
    <mergeCell ref="C66:O66"/>
    <mergeCell ref="F4:M4"/>
    <mergeCell ref="B7:M7"/>
    <mergeCell ref="D57:E57"/>
    <mergeCell ref="D58:E58"/>
    <mergeCell ref="G58:H58"/>
  </mergeCells>
  <conditionalFormatting sqref="D57:E57">
    <cfRule type="notContainsBlanks" priority="4" dxfId="0">
      <formula>LEN(TRIM(D57))&gt;0</formula>
    </cfRule>
  </conditionalFormatting>
  <conditionalFormatting sqref="D54">
    <cfRule type="notContainsBlanks" priority="3" dxfId="0">
      <formula>LEN(TRIM(D54))&gt;0</formula>
    </cfRule>
  </conditionalFormatting>
  <hyperlinks>
    <hyperlink ref="I2" r:id="rId1" display="www.naskpastoor.tk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2012-01-30T20:41:15Z</dcterms:created>
  <dcterms:modified xsi:type="dcterms:W3CDTF">2012-02-02T15:19:42Z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