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40" windowHeight="11820" activeTab="3"/>
  </bookViews>
  <sheets>
    <sheet name="Settings" sheetId="1" r:id="rId1"/>
    <sheet name="VragenDB" sheetId="2" r:id="rId2"/>
    <sheet name="Vragen" sheetId="3" r:id="rId3"/>
    <sheet name="Antwoorden" sheetId="4" r:id="rId4"/>
  </sheets>
  <definedNames>
    <definedName name="a.max">'Settings'!$M$5</definedName>
    <definedName name="a.min">'Settings'!$L$5</definedName>
    <definedName name="aantdec">'Settings'!$M$8</definedName>
    <definedName name="b.max">'Settings'!$M$6</definedName>
    <definedName name="b.min">'Settings'!$L$6</definedName>
    <definedName name="c.max">'Settings'!$M$7</definedName>
    <definedName name="c.min">'Settings'!$L$7</definedName>
    <definedName name="eha.factor">'Settings'!$I$14:$I$23</definedName>
    <definedName name="eha.naam">'Settings'!$H$14:$H$23</definedName>
    <definedName name="eha.nr">'Settings'!$G$14:$G$23</definedName>
    <definedName name="ehb.factor">'Settings'!$M$14:$M$23</definedName>
    <definedName name="ehb.naam">'Settings'!$L$14:$L$23</definedName>
    <definedName name="ehb.nr">'Settings'!$K$14:$K$23</definedName>
    <definedName name="ehc.factor">'Settings'!$Q$14:$Q$23</definedName>
    <definedName name="ehc.naam">'Settings'!$P$14:$P$23</definedName>
    <definedName name="ehc.nr">'Settings'!$O$14:$O$23</definedName>
    <definedName name="ehs.a">'Settings'!$C$14:$C$23</definedName>
    <definedName name="ehs.b">'Settings'!$D$14:$D$23</definedName>
    <definedName name="ehs.c">'Settings'!$E$14:$E$23</definedName>
    <definedName name="ehs.nr">'Settings'!$B$14:$B$23</definedName>
    <definedName name="gevraagdkeuzes">'VragenDB'!$A$1:$A$4</definedName>
    <definedName name="symb.a">'Settings'!$C$7</definedName>
    <definedName name="symb.b">'Settings'!$E$7</definedName>
    <definedName name="symb.c">'Settings'!$G$7</definedName>
    <definedName name="vrg.gvr">'VragenDB'!$C$6:$C$20</definedName>
    <definedName name="vrg.nr">'VragenDB'!$B$6:$B$20</definedName>
    <definedName name="vrg.txt">'VragenDB'!$D$6:$D$20</definedName>
  </definedNames>
  <calcPr fullCalcOnLoad="1"/>
</workbook>
</file>

<file path=xl/comments3.xml><?xml version="1.0" encoding="utf-8"?>
<comments xmlns="http://schemas.openxmlformats.org/spreadsheetml/2006/main">
  <authors>
    <author>Ricardo</author>
  </authors>
  <commentList>
    <comment ref="B17" authorId="0">
      <text>
        <r>
          <rPr>
            <b/>
            <sz val="9"/>
            <rFont val="Tahoma"/>
            <family val="2"/>
          </rPr>
          <t>Deze cel kiest een vraag uit de VragenDB</t>
        </r>
      </text>
    </comment>
    <comment ref="C17" authorId="0">
      <text>
        <r>
          <rPr>
            <b/>
            <sz val="9"/>
            <rFont val="Tahoma"/>
            <family val="2"/>
          </rPr>
          <t>Deze cel geeft aan wat de gevraagde grootheid is.</t>
        </r>
      </text>
    </comment>
    <comment ref="J17" authorId="0">
      <text>
        <r>
          <rPr>
            <b/>
            <sz val="9"/>
            <rFont val="Tahoma"/>
            <family val="2"/>
          </rPr>
          <t>Deze cel kiest een vraag uit de VragenDB</t>
        </r>
      </text>
    </comment>
    <comment ref="K17" authorId="0">
      <text>
        <r>
          <rPr>
            <b/>
            <sz val="9"/>
            <rFont val="Tahoma"/>
            <family val="2"/>
          </rPr>
          <t>Deze cel geeft aan wat de gevraagde grootheid is.</t>
        </r>
      </text>
    </comment>
    <comment ref="A23" authorId="0">
      <text>
        <r>
          <rPr>
            <b/>
            <sz val="9"/>
            <rFont val="Tahoma"/>
            <family val="2"/>
          </rPr>
          <t>Deze cel bepaald van welke grootheid de eenheid omgerekend moet gaan worden.</t>
        </r>
      </text>
    </comment>
    <comment ref="B23" authorId="0">
      <text>
        <r>
          <rPr>
            <b/>
            <sz val="9"/>
            <rFont val="Tahoma"/>
            <family val="2"/>
          </rPr>
          <t>Hieronder staan de tekens die in de vragenDB terugkomen.</t>
        </r>
      </text>
    </comment>
    <comment ref="C23" authorId="0">
      <text>
        <r>
          <rPr>
            <b/>
            <sz val="9"/>
            <rFont val="Tahoma"/>
            <family val="2"/>
          </rPr>
          <t>Hieronder staan de symbolen van de grootheden.</t>
        </r>
      </text>
    </comment>
    <comment ref="D23" authorId="0">
      <text>
        <r>
          <rPr>
            <b/>
            <sz val="9"/>
            <rFont val="Tahoma"/>
            <family val="2"/>
          </rPr>
          <t>Deze cel kiest een standaard eenheidset uit.</t>
        </r>
      </text>
    </comment>
    <comment ref="E23" authorId="0">
      <text>
        <r>
          <rPr>
            <b/>
            <sz val="9"/>
            <rFont val="Tahoma"/>
            <family val="2"/>
          </rPr>
          <t>Hieronder staan de waardes en eenheden van de grootheden na omrekenen.</t>
        </r>
      </text>
    </comment>
    <comment ref="I23" authorId="0">
      <text>
        <r>
          <rPr>
            <b/>
            <sz val="9"/>
            <rFont val="Tahoma"/>
            <family val="2"/>
          </rPr>
          <t>Deze cel bepaald van welke grootheid de eenheid omgerekend moet gaan worden.</t>
        </r>
      </text>
    </comment>
    <comment ref="J23" authorId="0">
      <text>
        <r>
          <rPr>
            <b/>
            <sz val="9"/>
            <rFont val="Tahoma"/>
            <family val="2"/>
          </rPr>
          <t>Hieronder staan de tekens die in de vragenDB terugkomen.</t>
        </r>
      </text>
    </comment>
    <comment ref="K23" authorId="0">
      <text>
        <r>
          <rPr>
            <b/>
            <sz val="9"/>
            <rFont val="Tahoma"/>
            <family val="2"/>
          </rPr>
          <t>Hieronder staan de symbolen van de grootheden.</t>
        </r>
      </text>
    </comment>
    <comment ref="L23" authorId="0">
      <text>
        <r>
          <rPr>
            <b/>
            <sz val="9"/>
            <rFont val="Tahoma"/>
            <family val="2"/>
          </rPr>
          <t>Deze cel kiest een standaard eenheidset uit.</t>
        </r>
      </text>
    </comment>
    <comment ref="M23" authorId="0">
      <text>
        <r>
          <rPr>
            <b/>
            <sz val="9"/>
            <rFont val="Tahoma"/>
            <family val="2"/>
          </rPr>
          <t>Hieronder staan de waardes en eenheden van de grootheden na omrekenen.</t>
        </r>
      </text>
    </comment>
    <comment ref="C27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E27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K27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M27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E32" authorId="0">
      <text>
        <r>
          <rPr>
            <b/>
            <sz val="9"/>
            <rFont val="Tahoma"/>
            <family val="2"/>
          </rPr>
          <t>Deze cel geeft de waarde van de gekozen grootheid</t>
        </r>
      </text>
    </comment>
    <comment ref="M32" authorId="0">
      <text>
        <r>
          <rPr>
            <b/>
            <sz val="9"/>
            <rFont val="Tahoma"/>
            <family val="2"/>
          </rPr>
          <t>Deze cel geeft de waarde van de gekozen grootheid</t>
        </r>
      </text>
    </comment>
    <comment ref="E33" authorId="0">
      <text>
        <r>
          <rPr>
            <b/>
            <sz val="9"/>
            <rFont val="Tahoma"/>
            <family val="2"/>
          </rPr>
          <t>Deze cel geeft de minimale waarde van de gekozen grootheid</t>
        </r>
      </text>
    </comment>
    <comment ref="M33" authorId="0">
      <text>
        <r>
          <rPr>
            <b/>
            <sz val="9"/>
            <rFont val="Tahoma"/>
            <family val="2"/>
          </rPr>
          <t>Deze cel geeft de minimale waarde van de gekozen grootheid</t>
        </r>
      </text>
    </comment>
    <comment ref="A34" authorId="0">
      <text>
        <r>
          <rPr>
            <b/>
            <sz val="9"/>
            <rFont val="Tahoma"/>
            <family val="2"/>
          </rPr>
          <t>Deze cel bepaald het maximaal aantal eenheid opties.
Daaronder een opzoeklijst.</t>
        </r>
      </text>
    </comment>
    <comment ref="D34" authorId="0">
      <text>
        <r>
          <rPr>
            <b/>
            <sz val="9"/>
            <rFont val="Tahoma"/>
            <family val="2"/>
          </rPr>
          <t>Deze cel geeft de factor die hoort bij de eenheid die als standaard bestempeld is.</t>
        </r>
      </text>
    </comment>
    <comment ref="E34" authorId="0">
      <text>
        <r>
          <rPr>
            <b/>
            <sz val="9"/>
            <rFont val="Tahoma"/>
            <family val="2"/>
          </rPr>
          <t>Deze cel geeft de maximale waarde van de gekozen grootheid</t>
        </r>
      </text>
    </comment>
    <comment ref="F34" authorId="0">
      <text>
        <r>
          <rPr>
            <b/>
            <sz val="9"/>
            <rFont val="Tahoma"/>
            <family val="2"/>
          </rPr>
          <t>Deze cel geeft de eenheid die uitgekozen is om naar toe om te rekenen.</t>
        </r>
      </text>
    </comment>
    <comment ref="I34" authorId="0">
      <text>
        <r>
          <rPr>
            <b/>
            <sz val="9"/>
            <rFont val="Tahoma"/>
            <family val="2"/>
          </rPr>
          <t>Deze cel bepaald het maximaal aantal eenheid opties.
Daaronder een opzoeklijst.</t>
        </r>
      </text>
    </comment>
    <comment ref="L34" authorId="0">
      <text>
        <r>
          <rPr>
            <b/>
            <sz val="9"/>
            <rFont val="Tahoma"/>
            <family val="2"/>
          </rPr>
          <t>Deze cel geeft de factor die hoort bij de eenheid die als standaard bestempeld is.</t>
        </r>
      </text>
    </comment>
    <comment ref="M34" authorId="0">
      <text>
        <r>
          <rPr>
            <b/>
            <sz val="9"/>
            <rFont val="Tahoma"/>
            <family val="2"/>
          </rPr>
          <t>Deze cel geeft de maximale waarde van de gekozen grootheid</t>
        </r>
      </text>
    </comment>
    <comment ref="N34" authorId="0">
      <text>
        <r>
          <rPr>
            <b/>
            <sz val="9"/>
            <rFont val="Tahoma"/>
            <family val="2"/>
          </rPr>
          <t>Deze cel geeft de eenheid die uitgekozen is om naar toe om te rekenen.</t>
        </r>
      </text>
    </comment>
    <comment ref="B59" authorId="0">
      <text>
        <r>
          <rPr>
            <b/>
            <sz val="9"/>
            <rFont val="Tahoma"/>
            <family val="2"/>
          </rPr>
          <t>Deze cel kiest een vraag uit de VragenDB</t>
        </r>
      </text>
    </comment>
    <comment ref="C59" authorId="0">
      <text>
        <r>
          <rPr>
            <b/>
            <sz val="9"/>
            <rFont val="Tahoma"/>
            <family val="2"/>
          </rPr>
          <t>Deze cel geeft aan wat de gevraagde grootheid is.</t>
        </r>
      </text>
    </comment>
    <comment ref="J59" authorId="0">
      <text>
        <r>
          <rPr>
            <b/>
            <sz val="9"/>
            <rFont val="Tahoma"/>
            <family val="2"/>
          </rPr>
          <t>Deze cel kiest een vraag uit de VragenDB</t>
        </r>
      </text>
    </comment>
    <comment ref="K59" authorId="0">
      <text>
        <r>
          <rPr>
            <b/>
            <sz val="9"/>
            <rFont val="Tahoma"/>
            <family val="2"/>
          </rPr>
          <t>Deze cel geeft aan wat de gevraagde grootheid is.</t>
        </r>
      </text>
    </comment>
    <comment ref="A65" authorId="0">
      <text>
        <r>
          <rPr>
            <b/>
            <sz val="9"/>
            <rFont val="Tahoma"/>
            <family val="2"/>
          </rPr>
          <t>Deze cel bepaald van welke grootheid de eenheid omgerekend moet gaan worden.</t>
        </r>
      </text>
    </comment>
    <comment ref="B65" authorId="0">
      <text>
        <r>
          <rPr>
            <b/>
            <sz val="9"/>
            <rFont val="Tahoma"/>
            <family val="2"/>
          </rPr>
          <t>Hieronder staan de tekens die in de vragenDB terugkomen.</t>
        </r>
      </text>
    </comment>
    <comment ref="C65" authorId="0">
      <text>
        <r>
          <rPr>
            <b/>
            <sz val="9"/>
            <rFont val="Tahoma"/>
            <family val="2"/>
          </rPr>
          <t>Hieronder staan de symbolen van de grootheden.</t>
        </r>
      </text>
    </comment>
    <comment ref="D65" authorId="0">
      <text>
        <r>
          <rPr>
            <b/>
            <sz val="9"/>
            <rFont val="Tahoma"/>
            <family val="2"/>
          </rPr>
          <t>Deze cel kiest een standaard eenheidset uit.</t>
        </r>
      </text>
    </comment>
    <comment ref="E65" authorId="0">
      <text>
        <r>
          <rPr>
            <b/>
            <sz val="9"/>
            <rFont val="Tahoma"/>
            <family val="2"/>
          </rPr>
          <t>Hieronder staan de waardes en eenheden van de grootheden na omrekenen.</t>
        </r>
      </text>
    </comment>
    <comment ref="I65" authorId="0">
      <text>
        <r>
          <rPr>
            <b/>
            <sz val="9"/>
            <rFont val="Tahoma"/>
            <family val="2"/>
          </rPr>
          <t>Deze cel bepaald van welke grootheid de eenheid omgerekend moet gaan worden.</t>
        </r>
      </text>
    </comment>
    <comment ref="J65" authorId="0">
      <text>
        <r>
          <rPr>
            <b/>
            <sz val="9"/>
            <rFont val="Tahoma"/>
            <family val="2"/>
          </rPr>
          <t>Hieronder staan de tekens die in de vragenDB terugkomen.</t>
        </r>
      </text>
    </comment>
    <comment ref="K65" authorId="0">
      <text>
        <r>
          <rPr>
            <b/>
            <sz val="9"/>
            <rFont val="Tahoma"/>
            <family val="2"/>
          </rPr>
          <t>Hieronder staan de symbolen van de grootheden.</t>
        </r>
      </text>
    </comment>
    <comment ref="L65" authorId="0">
      <text>
        <r>
          <rPr>
            <b/>
            <sz val="9"/>
            <rFont val="Tahoma"/>
            <family val="2"/>
          </rPr>
          <t>Deze cel kiest een standaard eenheidset uit.</t>
        </r>
      </text>
    </comment>
    <comment ref="M65" authorId="0">
      <text>
        <r>
          <rPr>
            <b/>
            <sz val="9"/>
            <rFont val="Tahoma"/>
            <family val="2"/>
          </rPr>
          <t>Hieronder staan de waardes en eenheden van de grootheden na omrekenen.</t>
        </r>
      </text>
    </comment>
    <comment ref="C69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E69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K69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M69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E74" authorId="0">
      <text>
        <r>
          <rPr>
            <b/>
            <sz val="9"/>
            <rFont val="Tahoma"/>
            <family val="2"/>
          </rPr>
          <t>Deze cel geeft de waarde van de gekozen grootheid</t>
        </r>
      </text>
    </comment>
    <comment ref="M74" authorId="0">
      <text>
        <r>
          <rPr>
            <b/>
            <sz val="9"/>
            <rFont val="Tahoma"/>
            <family val="2"/>
          </rPr>
          <t>Deze cel geeft de waarde van de gekozen grootheid</t>
        </r>
      </text>
    </comment>
    <comment ref="E75" authorId="0">
      <text>
        <r>
          <rPr>
            <b/>
            <sz val="9"/>
            <rFont val="Tahoma"/>
            <family val="2"/>
          </rPr>
          <t>Deze cel geeft de minimale waarde van de gekozen grootheid</t>
        </r>
      </text>
    </comment>
    <comment ref="M75" authorId="0">
      <text>
        <r>
          <rPr>
            <b/>
            <sz val="9"/>
            <rFont val="Tahoma"/>
            <family val="2"/>
          </rPr>
          <t>Deze cel geeft de minimale waarde van de gekozen grootheid</t>
        </r>
      </text>
    </comment>
    <comment ref="A76" authorId="0">
      <text>
        <r>
          <rPr>
            <b/>
            <sz val="9"/>
            <rFont val="Tahoma"/>
            <family val="2"/>
          </rPr>
          <t>Deze cel bepaald het maximaal aantal eenheid opties.
Daaronder een opzoeklijst.</t>
        </r>
      </text>
    </comment>
    <comment ref="D76" authorId="0">
      <text>
        <r>
          <rPr>
            <b/>
            <sz val="9"/>
            <rFont val="Tahoma"/>
            <family val="2"/>
          </rPr>
          <t>Deze cel geeft de factor die hoort bij de eenheid die als standaard bestempeld is.</t>
        </r>
      </text>
    </comment>
    <comment ref="E76" authorId="0">
      <text>
        <r>
          <rPr>
            <b/>
            <sz val="9"/>
            <rFont val="Tahoma"/>
            <family val="2"/>
          </rPr>
          <t>Deze cel geeft de maximale waarde van de gekozen grootheid</t>
        </r>
      </text>
    </comment>
    <comment ref="F76" authorId="0">
      <text>
        <r>
          <rPr>
            <b/>
            <sz val="9"/>
            <rFont val="Tahoma"/>
            <family val="2"/>
          </rPr>
          <t>Deze cel geeft de eenheid die uitgekozen is om naar toe om te rekenen.</t>
        </r>
      </text>
    </comment>
    <comment ref="I76" authorId="0">
      <text>
        <r>
          <rPr>
            <b/>
            <sz val="9"/>
            <rFont val="Tahoma"/>
            <family val="2"/>
          </rPr>
          <t>Deze cel bepaald het maximaal aantal eenheid opties.
Daaronder een opzoeklijst.</t>
        </r>
      </text>
    </comment>
    <comment ref="L76" authorId="0">
      <text>
        <r>
          <rPr>
            <b/>
            <sz val="9"/>
            <rFont val="Tahoma"/>
            <family val="2"/>
          </rPr>
          <t>Deze cel geeft de factor die hoort bij de eenheid die als standaard bestempeld is.</t>
        </r>
      </text>
    </comment>
    <comment ref="M76" authorId="0">
      <text>
        <r>
          <rPr>
            <b/>
            <sz val="9"/>
            <rFont val="Tahoma"/>
            <family val="2"/>
          </rPr>
          <t>Deze cel geeft de maximale waarde van de gekozen grootheid</t>
        </r>
      </text>
    </comment>
    <comment ref="N76" authorId="0">
      <text>
        <r>
          <rPr>
            <b/>
            <sz val="9"/>
            <rFont val="Tahoma"/>
            <family val="2"/>
          </rPr>
          <t>Deze cel geeft de eenheid die uitgekozen is om naar toe om te rekenen.</t>
        </r>
      </text>
    </comment>
    <comment ref="B101" authorId="0">
      <text>
        <r>
          <rPr>
            <b/>
            <sz val="9"/>
            <rFont val="Tahoma"/>
            <family val="2"/>
          </rPr>
          <t>Deze cel kiest een vraag uit de VragenDB</t>
        </r>
      </text>
    </comment>
    <comment ref="C101" authorId="0">
      <text>
        <r>
          <rPr>
            <b/>
            <sz val="9"/>
            <rFont val="Tahoma"/>
            <family val="2"/>
          </rPr>
          <t>Deze cel geeft aan wat de gevraagde grootheid is.</t>
        </r>
      </text>
    </comment>
    <comment ref="J101" authorId="0">
      <text>
        <r>
          <rPr>
            <b/>
            <sz val="9"/>
            <rFont val="Tahoma"/>
            <family val="2"/>
          </rPr>
          <t>Deze cel kiest een vraag uit de VragenDB</t>
        </r>
      </text>
    </comment>
    <comment ref="K101" authorId="0">
      <text>
        <r>
          <rPr>
            <b/>
            <sz val="9"/>
            <rFont val="Tahoma"/>
            <family val="2"/>
          </rPr>
          <t>Deze cel geeft aan wat de gevraagde grootheid is.</t>
        </r>
      </text>
    </comment>
    <comment ref="A107" authorId="0">
      <text>
        <r>
          <rPr>
            <b/>
            <sz val="9"/>
            <rFont val="Tahoma"/>
            <family val="2"/>
          </rPr>
          <t>Deze cel bepaald van welke grootheid de eenheid omgerekend moet gaan worden.</t>
        </r>
      </text>
    </comment>
    <comment ref="B107" authorId="0">
      <text>
        <r>
          <rPr>
            <b/>
            <sz val="9"/>
            <rFont val="Tahoma"/>
            <family val="2"/>
          </rPr>
          <t>Hieronder staan de tekens die in de vragenDB terugkomen.</t>
        </r>
      </text>
    </comment>
    <comment ref="C107" authorId="0">
      <text>
        <r>
          <rPr>
            <b/>
            <sz val="9"/>
            <rFont val="Tahoma"/>
            <family val="2"/>
          </rPr>
          <t>Hieronder staan de symbolen van de grootheden.</t>
        </r>
      </text>
    </comment>
    <comment ref="D107" authorId="0">
      <text>
        <r>
          <rPr>
            <b/>
            <sz val="9"/>
            <rFont val="Tahoma"/>
            <family val="2"/>
          </rPr>
          <t>Deze cel kiest een standaard eenheidset uit.</t>
        </r>
      </text>
    </comment>
    <comment ref="E107" authorId="0">
      <text>
        <r>
          <rPr>
            <b/>
            <sz val="9"/>
            <rFont val="Tahoma"/>
            <family val="2"/>
          </rPr>
          <t>Hieronder staan de waardes en eenheden van de grootheden na omrekenen.</t>
        </r>
      </text>
    </comment>
    <comment ref="I107" authorId="0">
      <text>
        <r>
          <rPr>
            <b/>
            <sz val="9"/>
            <rFont val="Tahoma"/>
            <family val="2"/>
          </rPr>
          <t>Deze cel bepaald van welke grootheid de eenheid omgerekend moet gaan worden.</t>
        </r>
      </text>
    </comment>
    <comment ref="J107" authorId="0">
      <text>
        <r>
          <rPr>
            <b/>
            <sz val="9"/>
            <rFont val="Tahoma"/>
            <family val="2"/>
          </rPr>
          <t>Hieronder staan de tekens die in de vragenDB terugkomen.</t>
        </r>
      </text>
    </comment>
    <comment ref="K107" authorId="0">
      <text>
        <r>
          <rPr>
            <b/>
            <sz val="9"/>
            <rFont val="Tahoma"/>
            <family val="2"/>
          </rPr>
          <t>Hieronder staan de symbolen van de grootheden.</t>
        </r>
      </text>
    </comment>
    <comment ref="L107" authorId="0">
      <text>
        <r>
          <rPr>
            <b/>
            <sz val="9"/>
            <rFont val="Tahoma"/>
            <family val="2"/>
          </rPr>
          <t>Deze cel kiest een standaard eenheidset uit.</t>
        </r>
      </text>
    </comment>
    <comment ref="M107" authorId="0">
      <text>
        <r>
          <rPr>
            <b/>
            <sz val="9"/>
            <rFont val="Tahoma"/>
            <family val="2"/>
          </rPr>
          <t>Hieronder staan de waardes en eenheden van de grootheden na omrekenen.</t>
        </r>
      </text>
    </comment>
    <comment ref="C111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E111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K111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M111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E116" authorId="0">
      <text>
        <r>
          <rPr>
            <b/>
            <sz val="9"/>
            <rFont val="Tahoma"/>
            <family val="2"/>
          </rPr>
          <t>Deze cel geeft de waarde van de gekozen grootheid</t>
        </r>
      </text>
    </comment>
    <comment ref="M116" authorId="0">
      <text>
        <r>
          <rPr>
            <b/>
            <sz val="9"/>
            <rFont val="Tahoma"/>
            <family val="2"/>
          </rPr>
          <t>Deze cel geeft de waarde van de gekozen grootheid</t>
        </r>
      </text>
    </comment>
    <comment ref="E117" authorId="0">
      <text>
        <r>
          <rPr>
            <b/>
            <sz val="9"/>
            <rFont val="Tahoma"/>
            <family val="2"/>
          </rPr>
          <t>Deze cel geeft de minimale waarde van de gekozen grootheid</t>
        </r>
      </text>
    </comment>
    <comment ref="M117" authorId="0">
      <text>
        <r>
          <rPr>
            <b/>
            <sz val="9"/>
            <rFont val="Tahoma"/>
            <family val="2"/>
          </rPr>
          <t>Deze cel geeft de minimale waarde van de gekozen grootheid</t>
        </r>
      </text>
    </comment>
    <comment ref="A118" authorId="0">
      <text>
        <r>
          <rPr>
            <b/>
            <sz val="9"/>
            <rFont val="Tahoma"/>
            <family val="2"/>
          </rPr>
          <t>Deze cel bepaald het maximaal aantal eenheid opties.
Daaronder een opzoeklijst.</t>
        </r>
      </text>
    </comment>
    <comment ref="D118" authorId="0">
      <text>
        <r>
          <rPr>
            <b/>
            <sz val="9"/>
            <rFont val="Tahoma"/>
            <family val="2"/>
          </rPr>
          <t>Deze cel geeft de factor die hoort bij de eenheid die als standaard bestempeld is.</t>
        </r>
      </text>
    </comment>
    <comment ref="E118" authorId="0">
      <text>
        <r>
          <rPr>
            <b/>
            <sz val="9"/>
            <rFont val="Tahoma"/>
            <family val="2"/>
          </rPr>
          <t>Deze cel geeft de maximale waarde van de gekozen grootheid</t>
        </r>
      </text>
    </comment>
    <comment ref="F118" authorId="0">
      <text>
        <r>
          <rPr>
            <b/>
            <sz val="9"/>
            <rFont val="Tahoma"/>
            <family val="2"/>
          </rPr>
          <t>Deze cel geeft de eenheid die uitgekozen is om naar toe om te rekenen.</t>
        </r>
      </text>
    </comment>
    <comment ref="I118" authorId="0">
      <text>
        <r>
          <rPr>
            <b/>
            <sz val="9"/>
            <rFont val="Tahoma"/>
            <family val="2"/>
          </rPr>
          <t>Deze cel bepaald het maximaal aantal eenheid opties.
Daaronder een opzoeklijst.</t>
        </r>
      </text>
    </comment>
    <comment ref="L118" authorId="0">
      <text>
        <r>
          <rPr>
            <b/>
            <sz val="9"/>
            <rFont val="Tahoma"/>
            <family val="2"/>
          </rPr>
          <t>Deze cel geeft de factor die hoort bij de eenheid die als standaard bestempeld is.</t>
        </r>
      </text>
    </comment>
    <comment ref="M118" authorId="0">
      <text>
        <r>
          <rPr>
            <b/>
            <sz val="9"/>
            <rFont val="Tahoma"/>
            <family val="2"/>
          </rPr>
          <t>Deze cel geeft de maximale waarde van de gekozen grootheid</t>
        </r>
      </text>
    </comment>
    <comment ref="N118" authorId="0">
      <text>
        <r>
          <rPr>
            <b/>
            <sz val="9"/>
            <rFont val="Tahoma"/>
            <family val="2"/>
          </rPr>
          <t>Deze cel geeft de eenheid die uitgekozen is om naar toe om te rekenen.</t>
        </r>
      </text>
    </comment>
  </commentList>
</comments>
</file>

<file path=xl/comments4.xml><?xml version="1.0" encoding="utf-8"?>
<comments xmlns="http://schemas.openxmlformats.org/spreadsheetml/2006/main">
  <authors>
    <author>Ricardo</author>
  </authors>
  <commentList>
    <comment ref="D23" authorId="0">
      <text>
        <r>
          <rPr>
            <b/>
            <sz val="9"/>
            <rFont val="Tahoma"/>
            <family val="2"/>
          </rPr>
          <t>Deze cel kiest een standaard eenheidset uit.</t>
        </r>
      </text>
    </comment>
    <comment ref="B17" authorId="0">
      <text>
        <r>
          <rPr>
            <b/>
            <sz val="9"/>
            <rFont val="Tahoma"/>
            <family val="2"/>
          </rPr>
          <t>Deze cel kiest een vraag uit de VragenDB</t>
        </r>
      </text>
    </comment>
    <comment ref="A23" authorId="0">
      <text>
        <r>
          <rPr>
            <b/>
            <sz val="9"/>
            <rFont val="Tahoma"/>
            <family val="2"/>
          </rPr>
          <t>Deze cel bepaald van welke grootheid de eenheid omgerekend moet gaan worden.</t>
        </r>
      </text>
    </comment>
    <comment ref="E23" authorId="0">
      <text>
        <r>
          <rPr>
            <b/>
            <sz val="9"/>
            <rFont val="Tahoma"/>
            <family val="2"/>
          </rPr>
          <t>Hieronder staan de waardes en eenheden van de grootheden na omrekenen.</t>
        </r>
      </text>
    </comment>
    <comment ref="B23" authorId="0">
      <text>
        <r>
          <rPr>
            <b/>
            <sz val="9"/>
            <rFont val="Tahoma"/>
            <family val="2"/>
          </rPr>
          <t>Hieronder staan de tekens die in de vragenDB terugkomen.</t>
        </r>
      </text>
    </comment>
    <comment ref="C23" authorId="0">
      <text>
        <r>
          <rPr>
            <b/>
            <sz val="9"/>
            <rFont val="Tahoma"/>
            <family val="2"/>
          </rPr>
          <t>Hieronder staan de symbolen van de grootheden.</t>
        </r>
      </text>
    </comment>
    <comment ref="A34" authorId="0">
      <text>
        <r>
          <rPr>
            <b/>
            <sz val="9"/>
            <rFont val="Tahoma"/>
            <family val="2"/>
          </rPr>
          <t>Deze cel bepaald het maximaal aantal eenheid opties.
Daaronder een opzoeklijst.</t>
        </r>
      </text>
    </comment>
    <comment ref="D34" authorId="0">
      <text>
        <r>
          <rPr>
            <b/>
            <sz val="9"/>
            <rFont val="Tahoma"/>
            <family val="2"/>
          </rPr>
          <t>Deze cel geeft de factor die hoort bij de eenheid die als standaard bestempeld is.</t>
        </r>
      </text>
    </comment>
    <comment ref="F34" authorId="0">
      <text>
        <r>
          <rPr>
            <b/>
            <sz val="9"/>
            <rFont val="Tahoma"/>
            <family val="2"/>
          </rPr>
          <t>Deze cel geeft de eenheid die uitgekozen is om naar toe om te rekenen.</t>
        </r>
      </text>
    </comment>
    <comment ref="E32" authorId="0">
      <text>
        <r>
          <rPr>
            <b/>
            <sz val="9"/>
            <rFont val="Tahoma"/>
            <family val="2"/>
          </rPr>
          <t>Deze cel geeft de waarde van de gekozen grootheid</t>
        </r>
      </text>
    </comment>
    <comment ref="E33" authorId="0">
      <text>
        <r>
          <rPr>
            <b/>
            <sz val="9"/>
            <rFont val="Tahoma"/>
            <family val="2"/>
          </rPr>
          <t>Deze cel geeft de minimale waarde van de gekozen grootheid</t>
        </r>
      </text>
    </comment>
    <comment ref="E34" authorId="0">
      <text>
        <r>
          <rPr>
            <b/>
            <sz val="9"/>
            <rFont val="Tahoma"/>
            <family val="2"/>
          </rPr>
          <t>Deze cel geeft de maximale waarde van de gekozen grootheid</t>
        </r>
      </text>
    </comment>
    <comment ref="C27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C17" authorId="0">
      <text>
        <r>
          <rPr>
            <b/>
            <sz val="9"/>
            <rFont val="Tahoma"/>
            <family val="2"/>
          </rPr>
          <t>Deze cel geeft aan wat de gevraagde grootheid is.</t>
        </r>
      </text>
    </comment>
    <comment ref="E27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J17" authorId="0">
      <text>
        <r>
          <rPr>
            <b/>
            <sz val="9"/>
            <rFont val="Tahoma"/>
            <family val="2"/>
          </rPr>
          <t>Deze cel kiest een vraag uit de VragenDB</t>
        </r>
      </text>
    </comment>
    <comment ref="K17" authorId="0">
      <text>
        <r>
          <rPr>
            <b/>
            <sz val="9"/>
            <rFont val="Tahoma"/>
            <family val="2"/>
          </rPr>
          <t>Deze cel geeft aan wat de gevraagde grootheid is.</t>
        </r>
      </text>
    </comment>
    <comment ref="I23" authorId="0">
      <text>
        <r>
          <rPr>
            <b/>
            <sz val="9"/>
            <rFont val="Tahoma"/>
            <family val="2"/>
          </rPr>
          <t>Deze cel bepaald van welke grootheid de eenheid omgerekend moet gaan worden.</t>
        </r>
      </text>
    </comment>
    <comment ref="J23" authorId="0">
      <text>
        <r>
          <rPr>
            <b/>
            <sz val="9"/>
            <rFont val="Tahoma"/>
            <family val="2"/>
          </rPr>
          <t>Hieronder staan de tekens die in de vragenDB terugkomen.</t>
        </r>
      </text>
    </comment>
    <comment ref="K23" authorId="0">
      <text>
        <r>
          <rPr>
            <b/>
            <sz val="9"/>
            <rFont val="Tahoma"/>
            <family val="2"/>
          </rPr>
          <t>Hieronder staan de symbolen van de grootheden.</t>
        </r>
      </text>
    </comment>
    <comment ref="L23" authorId="0">
      <text>
        <r>
          <rPr>
            <b/>
            <sz val="9"/>
            <rFont val="Tahoma"/>
            <family val="2"/>
          </rPr>
          <t>Deze cel kiest een standaard eenheidset uit.</t>
        </r>
      </text>
    </comment>
    <comment ref="M23" authorId="0">
      <text>
        <r>
          <rPr>
            <b/>
            <sz val="9"/>
            <rFont val="Tahoma"/>
            <family val="2"/>
          </rPr>
          <t>Hieronder staan de waardes en eenheden van de grootheden na omrekenen.</t>
        </r>
      </text>
    </comment>
    <comment ref="K27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M27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M32" authorId="0">
      <text>
        <r>
          <rPr>
            <b/>
            <sz val="9"/>
            <rFont val="Tahoma"/>
            <family val="2"/>
          </rPr>
          <t>Deze cel geeft de waarde van de gekozen grootheid</t>
        </r>
      </text>
    </comment>
    <comment ref="M33" authorId="0">
      <text>
        <r>
          <rPr>
            <b/>
            <sz val="9"/>
            <rFont val="Tahoma"/>
            <family val="2"/>
          </rPr>
          <t>Deze cel geeft de minimale waarde van de gekozen grootheid</t>
        </r>
      </text>
    </comment>
    <comment ref="I34" authorId="0">
      <text>
        <r>
          <rPr>
            <b/>
            <sz val="9"/>
            <rFont val="Tahoma"/>
            <family val="2"/>
          </rPr>
          <t>Deze cel bepaald het maximaal aantal eenheid opties.
Daaronder een opzoeklijst.</t>
        </r>
      </text>
    </comment>
    <comment ref="L34" authorId="0">
      <text>
        <r>
          <rPr>
            <b/>
            <sz val="9"/>
            <rFont val="Tahoma"/>
            <family val="2"/>
          </rPr>
          <t>Deze cel geeft de factor die hoort bij de eenheid die als standaard bestempeld is.</t>
        </r>
      </text>
    </comment>
    <comment ref="M34" authorId="0">
      <text>
        <r>
          <rPr>
            <b/>
            <sz val="9"/>
            <rFont val="Tahoma"/>
            <family val="2"/>
          </rPr>
          <t>Deze cel geeft de maximale waarde van de gekozen grootheid</t>
        </r>
      </text>
    </comment>
    <comment ref="N34" authorId="0">
      <text>
        <r>
          <rPr>
            <b/>
            <sz val="9"/>
            <rFont val="Tahoma"/>
            <family val="2"/>
          </rPr>
          <t>Deze cel geeft de eenheid die uitgekozen is om naar toe om te rekenen.</t>
        </r>
      </text>
    </comment>
    <comment ref="B59" authorId="0">
      <text>
        <r>
          <rPr>
            <b/>
            <sz val="9"/>
            <rFont val="Tahoma"/>
            <family val="2"/>
          </rPr>
          <t>Deze cel kiest een vraag uit de VragenDB</t>
        </r>
      </text>
    </comment>
    <comment ref="C59" authorId="0">
      <text>
        <r>
          <rPr>
            <b/>
            <sz val="9"/>
            <rFont val="Tahoma"/>
            <family val="2"/>
          </rPr>
          <t>Deze cel geeft aan wat de gevraagde grootheid is.</t>
        </r>
      </text>
    </comment>
    <comment ref="J59" authorId="0">
      <text>
        <r>
          <rPr>
            <b/>
            <sz val="9"/>
            <rFont val="Tahoma"/>
            <family val="2"/>
          </rPr>
          <t>Deze cel kiest een vraag uit de VragenDB</t>
        </r>
      </text>
    </comment>
    <comment ref="K59" authorId="0">
      <text>
        <r>
          <rPr>
            <b/>
            <sz val="9"/>
            <rFont val="Tahoma"/>
            <family val="2"/>
          </rPr>
          <t>Deze cel geeft aan wat de gevraagde grootheid is.</t>
        </r>
      </text>
    </comment>
    <comment ref="A65" authorId="0">
      <text>
        <r>
          <rPr>
            <b/>
            <sz val="9"/>
            <rFont val="Tahoma"/>
            <family val="2"/>
          </rPr>
          <t>Deze cel bepaald van welke grootheid de eenheid omgerekend moet gaan worden.</t>
        </r>
      </text>
    </comment>
    <comment ref="B65" authorId="0">
      <text>
        <r>
          <rPr>
            <b/>
            <sz val="9"/>
            <rFont val="Tahoma"/>
            <family val="2"/>
          </rPr>
          <t>Hieronder staan de tekens die in de vragenDB terugkomen.</t>
        </r>
      </text>
    </comment>
    <comment ref="C65" authorId="0">
      <text>
        <r>
          <rPr>
            <b/>
            <sz val="9"/>
            <rFont val="Tahoma"/>
            <family val="2"/>
          </rPr>
          <t>Hieronder staan de symbolen van de grootheden.</t>
        </r>
      </text>
    </comment>
    <comment ref="D65" authorId="0">
      <text>
        <r>
          <rPr>
            <b/>
            <sz val="9"/>
            <rFont val="Tahoma"/>
            <family val="2"/>
          </rPr>
          <t>Deze cel kiest een standaard eenheidset uit.</t>
        </r>
      </text>
    </comment>
    <comment ref="E65" authorId="0">
      <text>
        <r>
          <rPr>
            <b/>
            <sz val="9"/>
            <rFont val="Tahoma"/>
            <family val="2"/>
          </rPr>
          <t>Hieronder staan de waardes en eenheden van de grootheden na omrekenen.</t>
        </r>
      </text>
    </comment>
    <comment ref="I65" authorId="0">
      <text>
        <r>
          <rPr>
            <b/>
            <sz val="9"/>
            <rFont val="Tahoma"/>
            <family val="2"/>
          </rPr>
          <t>Deze cel bepaald van welke grootheid de eenheid omgerekend moet gaan worden.</t>
        </r>
      </text>
    </comment>
    <comment ref="J65" authorId="0">
      <text>
        <r>
          <rPr>
            <b/>
            <sz val="9"/>
            <rFont val="Tahoma"/>
            <family val="2"/>
          </rPr>
          <t>Hieronder staan de tekens die in de vragenDB terugkomen.</t>
        </r>
      </text>
    </comment>
    <comment ref="K65" authorId="0">
      <text>
        <r>
          <rPr>
            <b/>
            <sz val="9"/>
            <rFont val="Tahoma"/>
            <family val="2"/>
          </rPr>
          <t>Hieronder staan de symbolen van de grootheden.</t>
        </r>
      </text>
    </comment>
    <comment ref="L65" authorId="0">
      <text>
        <r>
          <rPr>
            <b/>
            <sz val="9"/>
            <rFont val="Tahoma"/>
            <family val="2"/>
          </rPr>
          <t>Deze cel kiest een standaard eenheidset uit.</t>
        </r>
      </text>
    </comment>
    <comment ref="M65" authorId="0">
      <text>
        <r>
          <rPr>
            <b/>
            <sz val="9"/>
            <rFont val="Tahoma"/>
            <family val="2"/>
          </rPr>
          <t>Hieronder staan de waardes en eenheden van de grootheden na omrekenen.</t>
        </r>
      </text>
    </comment>
    <comment ref="C69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E69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K69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M69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E74" authorId="0">
      <text>
        <r>
          <rPr>
            <b/>
            <sz val="9"/>
            <rFont val="Tahoma"/>
            <family val="2"/>
          </rPr>
          <t>Deze cel geeft de waarde van de gekozen grootheid</t>
        </r>
      </text>
    </comment>
    <comment ref="M74" authorId="0">
      <text>
        <r>
          <rPr>
            <b/>
            <sz val="9"/>
            <rFont val="Tahoma"/>
            <family val="2"/>
          </rPr>
          <t>Deze cel geeft de waarde van de gekozen grootheid</t>
        </r>
      </text>
    </comment>
    <comment ref="E75" authorId="0">
      <text>
        <r>
          <rPr>
            <b/>
            <sz val="9"/>
            <rFont val="Tahoma"/>
            <family val="2"/>
          </rPr>
          <t>Deze cel geeft de minimale waarde van de gekozen grootheid</t>
        </r>
      </text>
    </comment>
    <comment ref="M75" authorId="0">
      <text>
        <r>
          <rPr>
            <b/>
            <sz val="9"/>
            <rFont val="Tahoma"/>
            <family val="2"/>
          </rPr>
          <t>Deze cel geeft de minimale waarde van de gekozen grootheid</t>
        </r>
      </text>
    </comment>
    <comment ref="A76" authorId="0">
      <text>
        <r>
          <rPr>
            <b/>
            <sz val="9"/>
            <rFont val="Tahoma"/>
            <family val="2"/>
          </rPr>
          <t>Deze cel bepaald het maximaal aantal eenheid opties.
Daaronder een opzoeklijst.</t>
        </r>
      </text>
    </comment>
    <comment ref="D76" authorId="0">
      <text>
        <r>
          <rPr>
            <b/>
            <sz val="9"/>
            <rFont val="Tahoma"/>
            <family val="2"/>
          </rPr>
          <t>Deze cel geeft de factor die hoort bij de eenheid die als standaard bestempeld is.</t>
        </r>
      </text>
    </comment>
    <comment ref="E76" authorId="0">
      <text>
        <r>
          <rPr>
            <b/>
            <sz val="9"/>
            <rFont val="Tahoma"/>
            <family val="2"/>
          </rPr>
          <t>Deze cel geeft de maximale waarde van de gekozen grootheid</t>
        </r>
      </text>
    </comment>
    <comment ref="F76" authorId="0">
      <text>
        <r>
          <rPr>
            <b/>
            <sz val="9"/>
            <rFont val="Tahoma"/>
            <family val="2"/>
          </rPr>
          <t>Deze cel geeft de eenheid die uitgekozen is om naar toe om te rekenen.</t>
        </r>
      </text>
    </comment>
    <comment ref="I76" authorId="0">
      <text>
        <r>
          <rPr>
            <b/>
            <sz val="9"/>
            <rFont val="Tahoma"/>
            <family val="2"/>
          </rPr>
          <t>Deze cel bepaald het maximaal aantal eenheid opties.
Daaronder een opzoeklijst.</t>
        </r>
      </text>
    </comment>
    <comment ref="L76" authorId="0">
      <text>
        <r>
          <rPr>
            <b/>
            <sz val="9"/>
            <rFont val="Tahoma"/>
            <family val="2"/>
          </rPr>
          <t>Deze cel geeft de factor die hoort bij de eenheid die als standaard bestempeld is.</t>
        </r>
      </text>
    </comment>
    <comment ref="M76" authorId="0">
      <text>
        <r>
          <rPr>
            <b/>
            <sz val="9"/>
            <rFont val="Tahoma"/>
            <family val="2"/>
          </rPr>
          <t>Deze cel geeft de maximale waarde van de gekozen grootheid</t>
        </r>
      </text>
    </comment>
    <comment ref="N76" authorId="0">
      <text>
        <r>
          <rPr>
            <b/>
            <sz val="9"/>
            <rFont val="Tahoma"/>
            <family val="2"/>
          </rPr>
          <t>Deze cel geeft de eenheid die uitgekozen is om naar toe om te rekenen.</t>
        </r>
      </text>
    </comment>
    <comment ref="B101" authorId="0">
      <text>
        <r>
          <rPr>
            <b/>
            <sz val="9"/>
            <rFont val="Tahoma"/>
            <family val="2"/>
          </rPr>
          <t>Deze cel kiest een vraag uit de VragenDB</t>
        </r>
      </text>
    </comment>
    <comment ref="C101" authorId="0">
      <text>
        <r>
          <rPr>
            <b/>
            <sz val="9"/>
            <rFont val="Tahoma"/>
            <family val="2"/>
          </rPr>
          <t>Deze cel geeft aan wat de gevraagde grootheid is.</t>
        </r>
      </text>
    </comment>
    <comment ref="J101" authorId="0">
      <text>
        <r>
          <rPr>
            <b/>
            <sz val="9"/>
            <rFont val="Tahoma"/>
            <family val="2"/>
          </rPr>
          <t>Deze cel kiest een vraag uit de VragenDB</t>
        </r>
      </text>
    </comment>
    <comment ref="K101" authorId="0">
      <text>
        <r>
          <rPr>
            <b/>
            <sz val="9"/>
            <rFont val="Tahoma"/>
            <family val="2"/>
          </rPr>
          <t>Deze cel geeft aan wat de gevraagde grootheid is.</t>
        </r>
      </text>
    </comment>
    <comment ref="A107" authorId="0">
      <text>
        <r>
          <rPr>
            <b/>
            <sz val="9"/>
            <rFont val="Tahoma"/>
            <family val="2"/>
          </rPr>
          <t>Deze cel bepaald van welke grootheid de eenheid omgerekend moet gaan worden.</t>
        </r>
      </text>
    </comment>
    <comment ref="B107" authorId="0">
      <text>
        <r>
          <rPr>
            <b/>
            <sz val="9"/>
            <rFont val="Tahoma"/>
            <family val="2"/>
          </rPr>
          <t>Hieronder staan de tekens die in de vragenDB terugkomen.</t>
        </r>
      </text>
    </comment>
    <comment ref="C107" authorId="0">
      <text>
        <r>
          <rPr>
            <b/>
            <sz val="9"/>
            <rFont val="Tahoma"/>
            <family val="2"/>
          </rPr>
          <t>Hieronder staan de symbolen van de grootheden.</t>
        </r>
      </text>
    </comment>
    <comment ref="D107" authorId="0">
      <text>
        <r>
          <rPr>
            <b/>
            <sz val="9"/>
            <rFont val="Tahoma"/>
            <family val="2"/>
          </rPr>
          <t>Deze cel kiest een standaard eenheidset uit.</t>
        </r>
      </text>
    </comment>
    <comment ref="E107" authorId="0">
      <text>
        <r>
          <rPr>
            <b/>
            <sz val="9"/>
            <rFont val="Tahoma"/>
            <family val="2"/>
          </rPr>
          <t>Hieronder staan de waardes en eenheden van de grootheden na omrekenen.</t>
        </r>
      </text>
    </comment>
    <comment ref="I107" authorId="0">
      <text>
        <r>
          <rPr>
            <b/>
            <sz val="9"/>
            <rFont val="Tahoma"/>
            <family val="2"/>
          </rPr>
          <t>Deze cel bepaald van welke grootheid de eenheid omgerekend moet gaan worden.</t>
        </r>
      </text>
    </comment>
    <comment ref="J107" authorId="0">
      <text>
        <r>
          <rPr>
            <b/>
            <sz val="9"/>
            <rFont val="Tahoma"/>
            <family val="2"/>
          </rPr>
          <t>Hieronder staan de tekens die in de vragenDB terugkomen.</t>
        </r>
      </text>
    </comment>
    <comment ref="K107" authorId="0">
      <text>
        <r>
          <rPr>
            <b/>
            <sz val="9"/>
            <rFont val="Tahoma"/>
            <family val="2"/>
          </rPr>
          <t>Hieronder staan de symbolen van de grootheden.</t>
        </r>
      </text>
    </comment>
    <comment ref="L107" authorId="0">
      <text>
        <r>
          <rPr>
            <b/>
            <sz val="9"/>
            <rFont val="Tahoma"/>
            <family val="2"/>
          </rPr>
          <t>Deze cel kiest een standaard eenheidset uit.</t>
        </r>
      </text>
    </comment>
    <comment ref="M107" authorId="0">
      <text>
        <r>
          <rPr>
            <b/>
            <sz val="9"/>
            <rFont val="Tahoma"/>
            <family val="2"/>
          </rPr>
          <t>Hieronder staan de waardes en eenheden van de grootheden na omrekenen.</t>
        </r>
      </text>
    </comment>
    <comment ref="C111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E111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K111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M111" authorId="0">
      <text>
        <r>
          <rPr>
            <b/>
            <sz val="9"/>
            <rFont val="Tahoma"/>
            <family val="2"/>
          </rPr>
          <t>Hieronder staan de getallen en eenheden van de grootheden zoals ze aan de leerling gepresenteerd worden.</t>
        </r>
      </text>
    </comment>
    <comment ref="E116" authorId="0">
      <text>
        <r>
          <rPr>
            <b/>
            <sz val="9"/>
            <rFont val="Tahoma"/>
            <family val="2"/>
          </rPr>
          <t>Deze cel geeft de waarde van de gekozen grootheid</t>
        </r>
      </text>
    </comment>
    <comment ref="M116" authorId="0">
      <text>
        <r>
          <rPr>
            <b/>
            <sz val="9"/>
            <rFont val="Tahoma"/>
            <family val="2"/>
          </rPr>
          <t>Deze cel geeft de waarde van de gekozen grootheid</t>
        </r>
      </text>
    </comment>
    <comment ref="E117" authorId="0">
      <text>
        <r>
          <rPr>
            <b/>
            <sz val="9"/>
            <rFont val="Tahoma"/>
            <family val="2"/>
          </rPr>
          <t>Deze cel geeft de minimale waarde van de gekozen grootheid</t>
        </r>
      </text>
    </comment>
    <comment ref="M117" authorId="0">
      <text>
        <r>
          <rPr>
            <b/>
            <sz val="9"/>
            <rFont val="Tahoma"/>
            <family val="2"/>
          </rPr>
          <t>Deze cel geeft de minimale waarde van de gekozen grootheid</t>
        </r>
      </text>
    </comment>
    <comment ref="A118" authorId="0">
      <text>
        <r>
          <rPr>
            <b/>
            <sz val="9"/>
            <rFont val="Tahoma"/>
            <family val="2"/>
          </rPr>
          <t>Deze cel bepaald het maximaal aantal eenheid opties.
Daaronder een opzoeklijst.</t>
        </r>
      </text>
    </comment>
    <comment ref="D118" authorId="0">
      <text>
        <r>
          <rPr>
            <b/>
            <sz val="9"/>
            <rFont val="Tahoma"/>
            <family val="2"/>
          </rPr>
          <t>Deze cel geeft de factor die hoort bij de eenheid die als standaard bestempeld is.</t>
        </r>
      </text>
    </comment>
    <comment ref="E118" authorId="0">
      <text>
        <r>
          <rPr>
            <b/>
            <sz val="9"/>
            <rFont val="Tahoma"/>
            <family val="2"/>
          </rPr>
          <t>Deze cel geeft de maximale waarde van de gekozen grootheid</t>
        </r>
      </text>
    </comment>
    <comment ref="F118" authorId="0">
      <text>
        <r>
          <rPr>
            <b/>
            <sz val="9"/>
            <rFont val="Tahoma"/>
            <family val="2"/>
          </rPr>
          <t>Deze cel geeft de eenheid die uitgekozen is om naar toe om te rekenen.</t>
        </r>
      </text>
    </comment>
    <comment ref="I118" authorId="0">
      <text>
        <r>
          <rPr>
            <b/>
            <sz val="9"/>
            <rFont val="Tahoma"/>
            <family val="2"/>
          </rPr>
          <t>Deze cel bepaald het maximaal aantal eenheid opties.
Daaronder een opzoeklijst.</t>
        </r>
      </text>
    </comment>
    <comment ref="L118" authorId="0">
      <text>
        <r>
          <rPr>
            <b/>
            <sz val="9"/>
            <rFont val="Tahoma"/>
            <family val="2"/>
          </rPr>
          <t>Deze cel geeft de factor die hoort bij de eenheid die als standaard bestempeld is.</t>
        </r>
      </text>
    </comment>
    <comment ref="M118" authorId="0">
      <text>
        <r>
          <rPr>
            <b/>
            <sz val="9"/>
            <rFont val="Tahoma"/>
            <family val="2"/>
          </rPr>
          <t>Deze cel geeft de maximale waarde van de gekozen grootheid</t>
        </r>
      </text>
    </comment>
    <comment ref="N118" authorId="0">
      <text>
        <r>
          <rPr>
            <b/>
            <sz val="9"/>
            <rFont val="Tahoma"/>
            <family val="2"/>
          </rPr>
          <t>Deze cel geeft de eenheid die uitgekozen is om naar toe om te rekenen.</t>
        </r>
      </text>
    </comment>
  </commentList>
</comments>
</file>

<file path=xl/sharedStrings.xml><?xml version="1.0" encoding="utf-8"?>
<sst xmlns="http://schemas.openxmlformats.org/spreadsheetml/2006/main" count="231" uniqueCount="56">
  <si>
    <t>*</t>
  </si>
  <si>
    <t>&amp;</t>
  </si>
  <si>
    <t>@</t>
  </si>
  <si>
    <t>Gevraagd</t>
  </si>
  <si>
    <t>VRAAG TEKST</t>
  </si>
  <si>
    <t>VOORBEELD</t>
  </si>
  <si>
    <t>Nummer</t>
  </si>
  <si>
    <t>=</t>
  </si>
  <si>
    <t>* =</t>
  </si>
  <si>
    <t>@ =</t>
  </si>
  <si>
    <t>&amp; =</t>
  </si>
  <si>
    <t>x</t>
  </si>
  <si>
    <t>A</t>
  </si>
  <si>
    <t>B</t>
  </si>
  <si>
    <t>C</t>
  </si>
  <si>
    <t>de formule</t>
  </si>
  <si>
    <t>NR</t>
  </si>
  <si>
    <t>STND. EENHEID SETS</t>
  </si>
  <si>
    <t>FACT</t>
  </si>
  <si>
    <t>EENH</t>
  </si>
  <si>
    <t>aantal decimalen:</t>
  </si>
  <si>
    <t>Algm</t>
  </si>
  <si>
    <t>ITEM</t>
  </si>
  <si>
    <t>MIN</t>
  </si>
  <si>
    <t>MAX</t>
  </si>
  <si>
    <t>WAARDE BEP.</t>
  </si>
  <si>
    <t>decimalen</t>
  </si>
  <si>
    <t>DB</t>
  </si>
  <si>
    <t>SYM</t>
  </si>
  <si>
    <t>PRESENTED</t>
  </si>
  <si>
    <t>.</t>
  </si>
  <si>
    <t>CHOSEN</t>
  </si>
  <si>
    <t>Vraag 1</t>
  </si>
  <si>
    <t>Vraag 2</t>
  </si>
  <si>
    <t>CALCULATED</t>
  </si>
  <si>
    <t>Vraag 3</t>
  </si>
  <si>
    <t>Vraag 4</t>
  </si>
  <si>
    <t>Vraag 5</t>
  </si>
  <si>
    <t>Vraag 6</t>
  </si>
  <si>
    <t>@ J.H.B. Pastoor 2012</t>
  </si>
  <si>
    <t>Nieuw:</t>
  </si>
  <si>
    <t>www.naskpastoor.nl</t>
  </si>
  <si>
    <t>v3.0</t>
  </si>
  <si>
    <t>m</t>
  </si>
  <si>
    <t>p</t>
  </si>
  <si>
    <t>V</t>
  </si>
  <si>
    <t>g</t>
  </si>
  <si>
    <t>cm³</t>
  </si>
  <si>
    <t>Wat is de dichtheid in * van een kubusje met een volume van @ dat &amp; weegt?</t>
  </si>
  <si>
    <t xml:space="preserve">Als het volume van een voorwerp @ is, hoe groot is dan de massa in &amp; ? De dichtheid van het voorwerp is * 
</t>
  </si>
  <si>
    <t>Bereken het volume in @ van een voorwerp met een dichtheid van * en een massa van &amp;</t>
  </si>
  <si>
    <t>kg</t>
  </si>
  <si>
    <t>mg</t>
  </si>
  <si>
    <t>dm³</t>
  </si>
  <si>
    <t>g/cm³</t>
  </si>
  <si>
    <r>
      <t>kg/cm</t>
    </r>
    <r>
      <rPr>
        <sz val="10"/>
        <color indexed="8"/>
        <rFont val="Calibri"/>
        <family val="2"/>
      </rPr>
      <t>³</t>
    </r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</si>
</sst>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[$-413]dddd\ d\ mmmm\ yyyy"/>
  </numFmts>
  <fonts count="46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0"/>
      <color indexed="9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10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indexed="10"/>
      <name val="Tahoma"/>
      <family val="2"/>
    </font>
    <font>
      <sz val="10"/>
      <color indexed="12"/>
      <name val="Tahoma"/>
      <family val="2"/>
    </font>
    <font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theme="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u val="single"/>
      <sz val="10"/>
      <color theme="10"/>
      <name val="Tahoma"/>
      <family val="2"/>
    </font>
    <font>
      <sz val="10"/>
      <color rgb="FF3F3F76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sz val="10"/>
      <color rgb="FFFF0000"/>
      <name val="Tahoma"/>
      <family val="2"/>
    </font>
    <font>
      <sz val="10"/>
      <color rgb="FF0000FF"/>
      <name val="Tahoma"/>
      <family val="2"/>
    </font>
    <font>
      <sz val="10"/>
      <color rgb="FF008000"/>
      <name val="Tahoma"/>
      <family val="2"/>
    </font>
    <font>
      <sz val="8"/>
      <color theme="1"/>
      <name val="Tahoma"/>
      <family val="2"/>
    </font>
    <font>
      <u val="single"/>
      <sz val="8"/>
      <color theme="10"/>
      <name val="Tahoma"/>
      <family val="2"/>
    </font>
    <font>
      <b/>
      <sz val="8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center"/>
    </xf>
    <xf numFmtId="0" fontId="0" fillId="33" borderId="0" xfId="0" applyFill="1" applyAlignment="1">
      <alignment vertical="top"/>
    </xf>
    <xf numFmtId="0" fontId="37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vertical="top"/>
    </xf>
    <xf numFmtId="0" fontId="37" fillId="33" borderId="11" xfId="0" applyFont="1" applyFill="1" applyBorder="1" applyAlignment="1">
      <alignment horizontal="center" vertical="center" textRotation="90"/>
    </xf>
    <xf numFmtId="0" fontId="3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center" textRotation="90"/>
    </xf>
    <xf numFmtId="0" fontId="0" fillId="33" borderId="0" xfId="0" applyFill="1" applyAlignment="1">
      <alignment horizontal="center" vertical="top"/>
    </xf>
    <xf numFmtId="0" fontId="0" fillId="33" borderId="0" xfId="0" applyFont="1" applyFill="1" applyAlignment="1" quotePrefix="1">
      <alignment horizontal="center" vertical="top"/>
    </xf>
    <xf numFmtId="0" fontId="37" fillId="33" borderId="0" xfId="0" applyFont="1" applyFill="1" applyAlignment="1">
      <alignment horizontal="center" vertical="top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horizontal="center"/>
    </xf>
    <xf numFmtId="0" fontId="0" fillId="33" borderId="0" xfId="0" applyFill="1" applyAlignment="1" quotePrefix="1">
      <alignment horizontal="center"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37" fillId="34" borderId="0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 quotePrefix="1">
      <alignment horizontal="center"/>
    </xf>
    <xf numFmtId="0" fontId="0" fillId="33" borderId="0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37" fillId="33" borderId="0" xfId="0" applyFont="1" applyFill="1" applyAlignment="1">
      <alignment vertical="top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right" vertical="top"/>
    </xf>
    <xf numFmtId="0" fontId="40" fillId="33" borderId="0" xfId="0" applyFont="1" applyFill="1" applyAlignment="1">
      <alignment horizontal="left" vertical="top"/>
    </xf>
    <xf numFmtId="0" fontId="24" fillId="33" borderId="0" xfId="0" applyFont="1" applyFill="1" applyAlignment="1">
      <alignment horizontal="center" vertical="top"/>
    </xf>
    <xf numFmtId="0" fontId="24" fillId="33" borderId="0" xfId="0" applyFont="1" applyFill="1" applyAlignment="1">
      <alignment vertical="top"/>
    </xf>
    <xf numFmtId="0" fontId="26" fillId="33" borderId="0" xfId="0" applyFont="1" applyFill="1" applyAlignment="1">
      <alignment horizontal="center" vertical="top"/>
    </xf>
    <xf numFmtId="0" fontId="40" fillId="33" borderId="0" xfId="0" applyFont="1" applyFill="1" applyAlignment="1">
      <alignment horizontal="center" vertical="top"/>
    </xf>
    <xf numFmtId="0" fontId="0" fillId="33" borderId="0" xfId="0" applyNumberFormat="1" applyFill="1" applyAlignment="1">
      <alignment vertical="top"/>
    </xf>
    <xf numFmtId="0" fontId="37" fillId="33" borderId="10" xfId="0" applyFont="1" applyFill="1" applyBorder="1" applyAlignment="1">
      <alignment vertical="top"/>
    </xf>
    <xf numFmtId="0" fontId="37" fillId="33" borderId="20" xfId="0" applyFont="1" applyFill="1" applyBorder="1" applyAlignment="1">
      <alignment horizontal="center" vertical="top"/>
    </xf>
    <xf numFmtId="0" fontId="0" fillId="33" borderId="20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43" fillId="33" borderId="0" xfId="0" applyFont="1" applyFill="1" applyAlignment="1">
      <alignment vertical="top"/>
    </xf>
    <xf numFmtId="0" fontId="43" fillId="33" borderId="0" xfId="0" applyFont="1" applyFill="1" applyAlignment="1" quotePrefix="1">
      <alignment vertical="top"/>
    </xf>
    <xf numFmtId="0" fontId="43" fillId="33" borderId="10" xfId="0" applyFont="1" applyFill="1" applyBorder="1" applyAlignment="1" applyProtection="1">
      <alignment horizontal="center" vertical="top"/>
      <protection locked="0"/>
    </xf>
    <xf numFmtId="0" fontId="43" fillId="33" borderId="0" xfId="0" applyFont="1" applyFill="1" applyAlignment="1">
      <alignment horizontal="right" vertical="top"/>
    </xf>
    <xf numFmtId="0" fontId="43" fillId="33" borderId="18" xfId="0" applyFont="1" applyFill="1" applyBorder="1" applyAlignment="1">
      <alignment vertical="top"/>
    </xf>
    <xf numFmtId="0" fontId="44" fillId="33" borderId="0" xfId="43" applyFont="1" applyFill="1" applyAlignment="1" applyProtection="1">
      <alignment vertical="top"/>
      <protection locked="0"/>
    </xf>
    <xf numFmtId="0" fontId="24" fillId="33" borderId="0" xfId="0" applyFont="1" applyFill="1" applyAlignment="1">
      <alignment horizontal="center"/>
    </xf>
    <xf numFmtId="0" fontId="0" fillId="33" borderId="0" xfId="0" applyFill="1" applyAlignment="1">
      <alignment vertical="top"/>
    </xf>
    <xf numFmtId="0" fontId="0" fillId="33" borderId="0" xfId="0" applyNumberFormat="1" applyFill="1" applyAlignment="1">
      <alignment vertical="top"/>
    </xf>
    <xf numFmtId="0" fontId="37" fillId="34" borderId="10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7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37" fillId="33" borderId="0" xfId="0" applyFont="1" applyFill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24"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kpastoor.nl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kpastoor.nl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2.7109375" style="17" customWidth="1"/>
    <col min="2" max="19" width="6.7109375" style="17" customWidth="1"/>
    <col min="20" max="75" width="5.7109375" style="17" customWidth="1"/>
    <col min="76" max="16384" width="9.140625" style="17" customWidth="1"/>
  </cols>
  <sheetData>
    <row r="2" spans="2:13" ht="12.75">
      <c r="B2" s="18"/>
      <c r="C2" s="19"/>
      <c r="D2" s="19"/>
      <c r="E2" s="19"/>
      <c r="F2" s="19"/>
      <c r="G2" s="19"/>
      <c r="H2" s="20"/>
      <c r="K2" s="62" t="s">
        <v>25</v>
      </c>
      <c r="L2" s="62"/>
      <c r="M2" s="62"/>
    </row>
    <row r="3" spans="2:13" ht="12.75">
      <c r="B3" s="21"/>
      <c r="C3" s="22"/>
      <c r="D3" s="22"/>
      <c r="E3" s="23" t="s">
        <v>15</v>
      </c>
      <c r="F3" s="22"/>
      <c r="G3" s="22"/>
      <c r="H3" s="24"/>
      <c r="K3" s="32" t="s">
        <v>22</v>
      </c>
      <c r="L3" s="32" t="s">
        <v>23</v>
      </c>
      <c r="M3" s="32" t="s">
        <v>24</v>
      </c>
    </row>
    <row r="4" spans="2:13" ht="12.75">
      <c r="B4" s="21"/>
      <c r="C4" s="22"/>
      <c r="D4" s="22"/>
      <c r="E4" s="22"/>
      <c r="F4" s="22"/>
      <c r="G4" s="22"/>
      <c r="H4" s="24"/>
      <c r="K4" s="31" t="s">
        <v>21</v>
      </c>
      <c r="L4" s="31"/>
      <c r="M4" s="31"/>
    </row>
    <row r="5" spans="2:13" ht="12.75">
      <c r="B5" s="21"/>
      <c r="C5" s="34" t="s">
        <v>12</v>
      </c>
      <c r="D5" s="26" t="s">
        <v>7</v>
      </c>
      <c r="E5" s="35" t="s">
        <v>13</v>
      </c>
      <c r="F5" s="25" t="s">
        <v>11</v>
      </c>
      <c r="G5" s="36" t="s">
        <v>14</v>
      </c>
      <c r="H5" s="24"/>
      <c r="K5" s="39" t="str">
        <f>C7</f>
        <v>m</v>
      </c>
      <c r="L5" s="31">
        <f>10^-M8</f>
        <v>1</v>
      </c>
      <c r="M5" s="33">
        <v>10000</v>
      </c>
    </row>
    <row r="6" spans="2:13" ht="12.75">
      <c r="B6" s="21"/>
      <c r="C6" s="22"/>
      <c r="D6" s="22"/>
      <c r="E6" s="22"/>
      <c r="F6" s="22"/>
      <c r="G6" s="22"/>
      <c r="H6" s="24"/>
      <c r="K6" s="38" t="str">
        <f>E7</f>
        <v>p</v>
      </c>
      <c r="L6" s="31">
        <f>10^-(M8/2)</f>
        <v>1</v>
      </c>
      <c r="M6" s="33">
        <v>100</v>
      </c>
    </row>
    <row r="7" spans="2:13" ht="12.75">
      <c r="B7" s="21"/>
      <c r="C7" s="27" t="s">
        <v>43</v>
      </c>
      <c r="D7" s="26" t="s">
        <v>7</v>
      </c>
      <c r="E7" s="27" t="s">
        <v>44</v>
      </c>
      <c r="F7" s="25" t="s">
        <v>11</v>
      </c>
      <c r="G7" s="27" t="s">
        <v>45</v>
      </c>
      <c r="H7" s="24"/>
      <c r="K7" s="37" t="str">
        <f>G7</f>
        <v>V</v>
      </c>
      <c r="L7" s="31">
        <f>10^-(M8/2)</f>
        <v>1</v>
      </c>
      <c r="M7" s="33">
        <v>10000</v>
      </c>
    </row>
    <row r="8" spans="2:13" ht="12.75">
      <c r="B8" s="28"/>
      <c r="C8" s="29"/>
      <c r="D8" s="29"/>
      <c r="E8" s="29"/>
      <c r="F8" s="29"/>
      <c r="G8" s="29"/>
      <c r="H8" s="30"/>
      <c r="K8" s="66" t="s">
        <v>26</v>
      </c>
      <c r="L8" s="66"/>
      <c r="M8" s="31">
        <f>Vragen!M2</f>
        <v>0</v>
      </c>
    </row>
    <row r="12" spans="2:17" ht="12.75">
      <c r="B12" s="62" t="s">
        <v>17</v>
      </c>
      <c r="C12" s="62"/>
      <c r="D12" s="62"/>
      <c r="E12" s="62"/>
      <c r="G12" s="63" t="str">
        <f>C7</f>
        <v>m</v>
      </c>
      <c r="H12" s="63"/>
      <c r="I12" s="63"/>
      <c r="K12" s="64" t="str">
        <f>E7</f>
        <v>p</v>
      </c>
      <c r="L12" s="64"/>
      <c r="M12" s="64"/>
      <c r="O12" s="65" t="str">
        <f>G7</f>
        <v>V</v>
      </c>
      <c r="P12" s="65"/>
      <c r="Q12" s="65"/>
    </row>
    <row r="13" spans="2:17" ht="12.75">
      <c r="B13" s="32" t="s">
        <v>16</v>
      </c>
      <c r="C13" s="39" t="str">
        <f>C7</f>
        <v>m</v>
      </c>
      <c r="D13" s="38" t="str">
        <f>E7</f>
        <v>p</v>
      </c>
      <c r="E13" s="37" t="str">
        <f>G7</f>
        <v>V</v>
      </c>
      <c r="G13" s="32" t="s">
        <v>16</v>
      </c>
      <c r="H13" s="32" t="s">
        <v>19</v>
      </c>
      <c r="I13" s="32" t="s">
        <v>18</v>
      </c>
      <c r="K13" s="32" t="s">
        <v>16</v>
      </c>
      <c r="L13" s="32" t="s">
        <v>19</v>
      </c>
      <c r="M13" s="32" t="s">
        <v>18</v>
      </c>
      <c r="O13" s="32" t="s">
        <v>16</v>
      </c>
      <c r="P13" s="32" t="s">
        <v>19</v>
      </c>
      <c r="Q13" s="32" t="s">
        <v>18</v>
      </c>
    </row>
    <row r="14" spans="2:17" ht="12.75">
      <c r="B14" s="31">
        <v>1</v>
      </c>
      <c r="C14" s="33">
        <v>1</v>
      </c>
      <c r="D14" s="33">
        <v>1</v>
      </c>
      <c r="E14" s="33">
        <v>2</v>
      </c>
      <c r="G14" s="31">
        <v>1</v>
      </c>
      <c r="H14" s="33" t="s">
        <v>51</v>
      </c>
      <c r="I14" s="33">
        <v>1000</v>
      </c>
      <c r="K14" s="31">
        <v>1</v>
      </c>
      <c r="L14" s="33" t="s">
        <v>55</v>
      </c>
      <c r="M14" s="33">
        <v>1000</v>
      </c>
      <c r="O14" s="31">
        <v>1</v>
      </c>
      <c r="P14" s="33" t="s">
        <v>53</v>
      </c>
      <c r="Q14" s="33">
        <v>1000</v>
      </c>
    </row>
    <row r="15" spans="2:17" ht="12.75">
      <c r="B15" s="31">
        <v>2</v>
      </c>
      <c r="C15" s="33">
        <v>2</v>
      </c>
      <c r="D15" s="33">
        <v>2</v>
      </c>
      <c r="E15" s="33">
        <v>2</v>
      </c>
      <c r="G15" s="31">
        <v>2</v>
      </c>
      <c r="H15" s="33" t="s">
        <v>46</v>
      </c>
      <c r="I15" s="33">
        <v>1</v>
      </c>
      <c r="K15" s="31">
        <v>2</v>
      </c>
      <c r="L15" s="33" t="s">
        <v>54</v>
      </c>
      <c r="M15" s="33">
        <v>1</v>
      </c>
      <c r="O15" s="31">
        <v>2</v>
      </c>
      <c r="P15" s="33" t="s">
        <v>47</v>
      </c>
      <c r="Q15" s="33">
        <v>1</v>
      </c>
    </row>
    <row r="16" spans="2:17" ht="12.75">
      <c r="B16" s="31">
        <v>3</v>
      </c>
      <c r="C16" s="33"/>
      <c r="D16" s="33"/>
      <c r="E16" s="33"/>
      <c r="G16" s="31">
        <v>3</v>
      </c>
      <c r="H16" s="33" t="s">
        <v>52</v>
      </c>
      <c r="I16" s="33">
        <v>0.001</v>
      </c>
      <c r="K16" s="31">
        <v>3</v>
      </c>
      <c r="L16" s="33"/>
      <c r="M16" s="33"/>
      <c r="O16" s="31">
        <v>3</v>
      </c>
      <c r="P16" s="33"/>
      <c r="Q16" s="33"/>
    </row>
    <row r="17" spans="2:17" ht="12.75">
      <c r="B17" s="31">
        <v>4</v>
      </c>
      <c r="C17" s="33"/>
      <c r="D17" s="33"/>
      <c r="E17" s="33"/>
      <c r="G17" s="31">
        <v>4</v>
      </c>
      <c r="H17" s="33"/>
      <c r="I17" s="33"/>
      <c r="K17" s="31">
        <v>4</v>
      </c>
      <c r="L17" s="33"/>
      <c r="M17" s="33"/>
      <c r="O17" s="31">
        <v>4</v>
      </c>
      <c r="P17" s="33"/>
      <c r="Q17" s="33"/>
    </row>
    <row r="18" spans="2:17" ht="12.75">
      <c r="B18" s="31">
        <v>5</v>
      </c>
      <c r="C18" s="33"/>
      <c r="D18" s="33"/>
      <c r="E18" s="33"/>
      <c r="G18" s="31">
        <v>5</v>
      </c>
      <c r="H18" s="33"/>
      <c r="I18" s="33"/>
      <c r="K18" s="31">
        <v>5</v>
      </c>
      <c r="L18" s="33"/>
      <c r="M18" s="33"/>
      <c r="O18" s="31">
        <v>5</v>
      </c>
      <c r="P18" s="33"/>
      <c r="Q18" s="33"/>
    </row>
    <row r="19" spans="2:17" ht="12.75">
      <c r="B19" s="31">
        <v>6</v>
      </c>
      <c r="C19" s="33"/>
      <c r="D19" s="33"/>
      <c r="E19" s="33"/>
      <c r="G19" s="31">
        <v>6</v>
      </c>
      <c r="H19" s="33"/>
      <c r="I19" s="33"/>
      <c r="K19" s="31">
        <v>6</v>
      </c>
      <c r="L19" s="33"/>
      <c r="M19" s="33"/>
      <c r="O19" s="31">
        <v>6</v>
      </c>
      <c r="P19" s="33"/>
      <c r="Q19" s="33"/>
    </row>
    <row r="20" spans="2:17" ht="12.75">
      <c r="B20" s="31">
        <v>7</v>
      </c>
      <c r="C20" s="33"/>
      <c r="D20" s="33"/>
      <c r="E20" s="33"/>
      <c r="G20" s="31">
        <v>7</v>
      </c>
      <c r="H20" s="33"/>
      <c r="I20" s="33"/>
      <c r="K20" s="31">
        <v>7</v>
      </c>
      <c r="L20" s="33"/>
      <c r="M20" s="33"/>
      <c r="O20" s="31">
        <v>7</v>
      </c>
      <c r="P20" s="33"/>
      <c r="Q20" s="33"/>
    </row>
    <row r="21" spans="2:17" ht="12.75">
      <c r="B21" s="31">
        <v>8</v>
      </c>
      <c r="C21" s="33"/>
      <c r="D21" s="33"/>
      <c r="E21" s="33"/>
      <c r="G21" s="31">
        <v>8</v>
      </c>
      <c r="H21" s="33"/>
      <c r="I21" s="33"/>
      <c r="K21" s="31">
        <v>8</v>
      </c>
      <c r="L21" s="33"/>
      <c r="M21" s="33"/>
      <c r="O21" s="31">
        <v>8</v>
      </c>
      <c r="P21" s="33"/>
      <c r="Q21" s="33"/>
    </row>
    <row r="22" spans="2:17" ht="12.75">
      <c r="B22" s="31">
        <v>9</v>
      </c>
      <c r="C22" s="33"/>
      <c r="D22" s="33"/>
      <c r="E22" s="33"/>
      <c r="G22" s="31">
        <v>9</v>
      </c>
      <c r="H22" s="33"/>
      <c r="I22" s="33"/>
      <c r="K22" s="31">
        <v>9</v>
      </c>
      <c r="L22" s="33"/>
      <c r="M22" s="33"/>
      <c r="O22" s="31">
        <v>9</v>
      </c>
      <c r="P22" s="33"/>
      <c r="Q22" s="33"/>
    </row>
    <row r="23" spans="2:17" ht="12.75">
      <c r="B23" s="31">
        <v>10</v>
      </c>
      <c r="C23" s="33"/>
      <c r="D23" s="33"/>
      <c r="E23" s="33"/>
      <c r="G23" s="31">
        <v>10</v>
      </c>
      <c r="H23" s="33"/>
      <c r="I23" s="33"/>
      <c r="K23" s="31">
        <v>10</v>
      </c>
      <c r="L23" s="33"/>
      <c r="M23" s="33"/>
      <c r="O23" s="31">
        <v>10</v>
      </c>
      <c r="P23" s="33"/>
      <c r="Q23" s="33"/>
    </row>
  </sheetData>
  <sheetProtection/>
  <mergeCells count="6">
    <mergeCell ref="B12:E12"/>
    <mergeCell ref="G12:I12"/>
    <mergeCell ref="K12:M12"/>
    <mergeCell ref="O12:Q12"/>
    <mergeCell ref="K2:M2"/>
    <mergeCell ref="K8:L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9" sqref="D9:K9"/>
    </sheetView>
  </sheetViews>
  <sheetFormatPr defaultColWidth="9.140625" defaultRowHeight="12.75"/>
  <cols>
    <col min="1" max="31" width="5.7109375" style="3" customWidth="1"/>
    <col min="32" max="16384" width="9.140625" style="3" customWidth="1"/>
  </cols>
  <sheetData>
    <row r="1" ht="12.75">
      <c r="A1" s="44"/>
    </row>
    <row r="2" spans="1:14" s="15" customFormat="1" ht="12.75">
      <c r="A2" s="59" t="s">
        <v>1</v>
      </c>
      <c r="G2" s="15" t="s">
        <v>10</v>
      </c>
      <c r="H2" s="15" t="str">
        <f>symb.a</f>
        <v>m</v>
      </c>
      <c r="J2" s="15" t="s">
        <v>8</v>
      </c>
      <c r="K2" s="15" t="str">
        <f>symb.b</f>
        <v>p</v>
      </c>
      <c r="M2" s="16" t="s">
        <v>9</v>
      </c>
      <c r="N2" s="15" t="str">
        <f>symb.c</f>
        <v>V</v>
      </c>
    </row>
    <row r="3" spans="1:11" ht="12.75">
      <c r="A3" s="44" t="s">
        <v>0</v>
      </c>
      <c r="I3" s="12"/>
      <c r="J3" s="12"/>
      <c r="K3" s="12"/>
    </row>
    <row r="4" ht="12.75">
      <c r="A4" s="44" t="s">
        <v>2</v>
      </c>
    </row>
    <row r="5" spans="2:19" ht="56.25" customHeight="1">
      <c r="B5" s="10" t="s">
        <v>6</v>
      </c>
      <c r="C5" s="6" t="s">
        <v>3</v>
      </c>
      <c r="D5" s="67" t="s">
        <v>4</v>
      </c>
      <c r="E5" s="67"/>
      <c r="F5" s="67"/>
      <c r="G5" s="67"/>
      <c r="H5" s="67"/>
      <c r="I5" s="67"/>
      <c r="J5" s="67"/>
      <c r="K5" s="67"/>
      <c r="L5" s="67" t="s">
        <v>5</v>
      </c>
      <c r="M5" s="67"/>
      <c r="N5" s="67"/>
      <c r="O5" s="67"/>
      <c r="P5" s="67"/>
      <c r="Q5" s="67"/>
      <c r="R5" s="67"/>
      <c r="S5" s="67"/>
    </row>
    <row r="6" spans="2:19" ht="38.25" customHeight="1">
      <c r="B6" s="7">
        <v>1</v>
      </c>
      <c r="C6" s="8" t="s">
        <v>0</v>
      </c>
      <c r="D6" s="68" t="s">
        <v>48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2:19" ht="38.25" customHeight="1">
      <c r="B7" s="7">
        <v>2</v>
      </c>
      <c r="C7" s="8" t="s">
        <v>1</v>
      </c>
      <c r="D7" s="68" t="s">
        <v>49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2:19" ht="38.25" customHeight="1">
      <c r="B8" s="7">
        <v>3</v>
      </c>
      <c r="C8" s="8" t="s">
        <v>2</v>
      </c>
      <c r="D8" s="68" t="s">
        <v>50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2:19" ht="38.25" customHeight="1">
      <c r="B9" s="7">
        <v>4</v>
      </c>
      <c r="C9" s="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</row>
    <row r="10" spans="2:19" ht="38.25" customHeight="1">
      <c r="B10" s="7">
        <v>5</v>
      </c>
      <c r="C10" s="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2:19" ht="38.25" customHeight="1">
      <c r="B11" s="7">
        <v>6</v>
      </c>
      <c r="C11" s="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2:19" ht="38.25" customHeight="1">
      <c r="B12" s="7">
        <v>7</v>
      </c>
      <c r="C12" s="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 ht="38.25" customHeight="1">
      <c r="B13" s="7">
        <v>8</v>
      </c>
      <c r="C13" s="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 ht="38.25" customHeight="1">
      <c r="B14" s="7">
        <v>9</v>
      </c>
      <c r="C14" s="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 ht="38.25" customHeight="1">
      <c r="B15" s="7">
        <v>10</v>
      </c>
      <c r="C15" s="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 ht="38.25" customHeight="1">
      <c r="B16" s="7">
        <v>11</v>
      </c>
      <c r="C16" s="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 ht="38.25" customHeight="1">
      <c r="B17" s="7">
        <v>12</v>
      </c>
      <c r="C17" s="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 ht="38.25" customHeight="1">
      <c r="B18" s="7">
        <v>13</v>
      </c>
      <c r="C18" s="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 ht="38.25" customHeight="1">
      <c r="B19" s="7">
        <v>14</v>
      </c>
      <c r="C19" s="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 ht="38.25" customHeight="1">
      <c r="B20" s="7">
        <v>15</v>
      </c>
      <c r="C20" s="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</sheetData>
  <sheetProtection/>
  <mergeCells count="32">
    <mergeCell ref="D20:K20"/>
    <mergeCell ref="L20:S20"/>
    <mergeCell ref="D17:K17"/>
    <mergeCell ref="L17:S17"/>
    <mergeCell ref="D18:K18"/>
    <mergeCell ref="L18:S18"/>
    <mergeCell ref="D19:K19"/>
    <mergeCell ref="L19:S19"/>
    <mergeCell ref="D14:K14"/>
    <mergeCell ref="L14:S14"/>
    <mergeCell ref="D15:K15"/>
    <mergeCell ref="L15:S15"/>
    <mergeCell ref="D16:K16"/>
    <mergeCell ref="L16:S16"/>
    <mergeCell ref="D11:K11"/>
    <mergeCell ref="L11:S11"/>
    <mergeCell ref="D12:K12"/>
    <mergeCell ref="L12:S12"/>
    <mergeCell ref="D13:K13"/>
    <mergeCell ref="L13:S13"/>
    <mergeCell ref="D8:K8"/>
    <mergeCell ref="L8:S8"/>
    <mergeCell ref="D9:K9"/>
    <mergeCell ref="L9:S9"/>
    <mergeCell ref="D10:K10"/>
    <mergeCell ref="L10:S10"/>
    <mergeCell ref="D5:K5"/>
    <mergeCell ref="L5:S5"/>
    <mergeCell ref="D6:K6"/>
    <mergeCell ref="L6:S6"/>
    <mergeCell ref="D7:K7"/>
    <mergeCell ref="L7:S7"/>
  </mergeCells>
  <dataValidations count="1">
    <dataValidation type="list" showInputMessage="1" showErrorMessage="1" sqref="C6:C20">
      <formula1>gevraagdkeuzes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28"/>
  <sheetViews>
    <sheetView zoomScale="130" zoomScaleNormal="130" zoomScalePageLayoutView="0" workbookViewId="0" topLeftCell="A1">
      <selection activeCell="H5" sqref="H5"/>
    </sheetView>
  </sheetViews>
  <sheetFormatPr defaultColWidth="9.140625" defaultRowHeight="12.75"/>
  <cols>
    <col min="1" max="18" width="6.7109375" style="3" customWidth="1"/>
    <col min="19" max="153" width="5.7109375" style="3" customWidth="1"/>
    <col min="154" max="16384" width="9.140625" style="3" customWidth="1"/>
  </cols>
  <sheetData>
    <row r="1" ht="3.75" customHeight="1"/>
    <row r="2" spans="1:15" s="53" customFormat="1" ht="10.5">
      <c r="A2" s="54" t="s">
        <v>39</v>
      </c>
      <c r="E2" s="58" t="s">
        <v>41</v>
      </c>
      <c r="H2" s="53" t="s">
        <v>42</v>
      </c>
      <c r="L2" s="56" t="s">
        <v>20</v>
      </c>
      <c r="M2" s="55">
        <v>0</v>
      </c>
      <c r="N2" s="56" t="s">
        <v>40</v>
      </c>
      <c r="O2" s="55"/>
    </row>
    <row r="3" s="57" customFormat="1" ht="3.75" customHeight="1"/>
    <row r="4" spans="1:9" ht="12.75">
      <c r="A4" s="40" t="s">
        <v>32</v>
      </c>
      <c r="I4" s="40" t="s">
        <v>33</v>
      </c>
    </row>
    <row r="5" spans="1:16" ht="38.25" customHeight="1">
      <c r="A5" s="69" t="str">
        <f>Antwoorden!A5</f>
        <v>Bereken het volume in cm³ van een voorwerp met een dichtheid van 5 kg/cm³ en een massa van 60 kg</v>
      </c>
      <c r="B5" s="69"/>
      <c r="C5" s="69"/>
      <c r="D5" s="69"/>
      <c r="E5" s="69"/>
      <c r="F5" s="69"/>
      <c r="G5" s="69"/>
      <c r="H5" s="52"/>
      <c r="I5" s="69" t="str">
        <f>Antwoorden!I5</f>
        <v>Als het volume van een voorwerp 6 cm³ is, hoe groot is dan de massa in kg ? De dichtheid van het voorwerp is 87 kg/cm³ 
</v>
      </c>
      <c r="J5" s="69"/>
      <c r="K5" s="69"/>
      <c r="L5" s="69"/>
      <c r="M5" s="69"/>
      <c r="N5" s="69"/>
      <c r="O5" s="69"/>
      <c r="P5" s="52"/>
    </row>
    <row r="6" spans="1:16" ht="12.75">
      <c r="A6" s="41"/>
      <c r="B6" s="42"/>
      <c r="C6" s="41"/>
      <c r="D6" s="43"/>
      <c r="E6" s="41"/>
      <c r="F6" s="41"/>
      <c r="G6" s="44"/>
      <c r="H6" s="45"/>
      <c r="I6" s="41"/>
      <c r="J6" s="42"/>
      <c r="K6" s="41"/>
      <c r="L6" s="43"/>
      <c r="M6" s="41"/>
      <c r="N6" s="41"/>
      <c r="O6" s="44"/>
      <c r="P6" s="45"/>
    </row>
    <row r="7" spans="1:16" ht="12.75">
      <c r="A7" s="41"/>
      <c r="B7" s="42"/>
      <c r="C7" s="41"/>
      <c r="D7" s="43"/>
      <c r="E7" s="41"/>
      <c r="F7" s="41"/>
      <c r="G7" s="44"/>
      <c r="H7" s="45"/>
      <c r="I7" s="41"/>
      <c r="J7" s="42"/>
      <c r="K7" s="41"/>
      <c r="L7" s="43"/>
      <c r="M7" s="41"/>
      <c r="N7" s="41"/>
      <c r="O7" s="44"/>
      <c r="P7" s="45"/>
    </row>
    <row r="8" spans="1:16" ht="12.75">
      <c r="A8" s="41"/>
      <c r="B8" s="42"/>
      <c r="C8" s="41"/>
      <c r="D8" s="43"/>
      <c r="E8" s="41"/>
      <c r="F8" s="41"/>
      <c r="G8" s="46"/>
      <c r="H8" s="45"/>
      <c r="I8" s="41"/>
      <c r="J8" s="42"/>
      <c r="K8" s="41"/>
      <c r="L8" s="43"/>
      <c r="M8" s="41"/>
      <c r="N8" s="41"/>
      <c r="O8" s="46"/>
      <c r="P8" s="45"/>
    </row>
    <row r="9" ht="3.75" customHeight="1"/>
    <row r="10" spans="2:10" ht="12.75">
      <c r="B10" s="47"/>
      <c r="J10" s="47"/>
    </row>
    <row r="11" spans="1:13" ht="12.75">
      <c r="A11" s="41"/>
      <c r="B11" s="47"/>
      <c r="C11" s="47"/>
      <c r="D11" s="47"/>
      <c r="E11" s="41"/>
      <c r="I11" s="41"/>
      <c r="J11" s="47"/>
      <c r="K11" s="47"/>
      <c r="L11" s="47"/>
      <c r="M11" s="41"/>
    </row>
    <row r="12" spans="3:11" ht="3.75" customHeight="1">
      <c r="C12" s="43"/>
      <c r="K12" s="43"/>
    </row>
    <row r="13" spans="2:10" ht="12.75">
      <c r="B13" s="47"/>
      <c r="J13" s="47"/>
    </row>
    <row r="14" spans="1:12" ht="12.75">
      <c r="A14" s="41"/>
      <c r="B14" s="47"/>
      <c r="C14" s="47"/>
      <c r="D14" s="47"/>
      <c r="I14" s="41"/>
      <c r="J14" s="47"/>
      <c r="K14" s="47"/>
      <c r="L14" s="47"/>
    </row>
    <row r="15" ht="3.75" customHeight="1"/>
    <row r="16" spans="1:14" ht="12.75">
      <c r="A16" s="41"/>
      <c r="B16" s="41"/>
      <c r="C16" s="41"/>
      <c r="D16" s="43"/>
      <c r="E16" s="41"/>
      <c r="F16" s="41"/>
      <c r="I16" s="41"/>
      <c r="J16" s="41"/>
      <c r="K16" s="41"/>
      <c r="L16" s="43"/>
      <c r="M16" s="41"/>
      <c r="N16" s="41"/>
    </row>
    <row r="17" spans="1:16" ht="12.75" hidden="1">
      <c r="A17" s="13" t="s">
        <v>16</v>
      </c>
      <c r="B17" s="2">
        <f ca="1">_XLL.ASELECTTUSSEN(1,COUNTA(vrg.txt))</f>
        <v>3</v>
      </c>
      <c r="C17" s="11" t="str">
        <f>LOOKUP(B17,vrg.nr,vrg.gvr)</f>
        <v>@</v>
      </c>
      <c r="D17" s="1" t="str">
        <f>LOOKUP(B17,vrg.nr,vrg.txt)</f>
        <v>Bereken het volume in @ van een voorwerp met een dichtheid van * en een massa van &amp;</v>
      </c>
      <c r="E17" s="1"/>
      <c r="F17" s="1" t="s">
        <v>30</v>
      </c>
      <c r="G17" s="1"/>
      <c r="H17" s="1"/>
      <c r="I17" s="13" t="s">
        <v>16</v>
      </c>
      <c r="J17" s="2">
        <f ca="1">_XLL.ASELECTTUSSEN(1,COUNTA(vrg.txt))</f>
        <v>3</v>
      </c>
      <c r="K17" s="11" t="str">
        <f>LOOKUP(J17,vrg.nr,vrg.gvr)</f>
        <v>@</v>
      </c>
      <c r="L17" s="1" t="str">
        <f>LOOKUP(J17,vrg.nr,vrg.txt)</f>
        <v>Bereken het volume in @ van een voorwerp met een dichtheid van * en een massa van &amp;</v>
      </c>
      <c r="M17" s="1"/>
      <c r="N17" s="1" t="s">
        <v>30</v>
      </c>
      <c r="O17" s="1"/>
      <c r="P17" s="1"/>
    </row>
    <row r="18" spans="1:15" ht="12.75" hidden="1">
      <c r="A18" s="11">
        <v>1</v>
      </c>
      <c r="B18" s="15" t="str">
        <f>IF(OR(C18="*",C20="*"),"","*")</f>
        <v>*</v>
      </c>
      <c r="C18" s="15" t="str">
        <f>MID(D17,D18,1)</f>
        <v>@</v>
      </c>
      <c r="D18" s="15">
        <f>MIN(FIND("*",D17),FIND("&amp;",D17),FIND("@",D17))</f>
        <v>23</v>
      </c>
      <c r="E18" s="1" t="str">
        <f>LEFT(D17,D18-1)</f>
        <v>Bereken het volume in </v>
      </c>
      <c r="F18" s="3" t="s">
        <v>30</v>
      </c>
      <c r="G18" s="1" t="str">
        <f>CONCATENATE(IF(C18=C17,"",CONCATENATE(LOOKUP(C18,B24:B26,C28:C30)," ")),LOOKUP(C18,B24:B26,D28:D30))</f>
        <v>cm³</v>
      </c>
      <c r="I18" s="11">
        <v>1</v>
      </c>
      <c r="J18" s="15" t="str">
        <f>IF(OR(K18="*",K20="*"),"","*")</f>
        <v>*</v>
      </c>
      <c r="K18" s="15" t="str">
        <f>MID(L17,L18,1)</f>
        <v>@</v>
      </c>
      <c r="L18" s="15">
        <f>MIN(FIND("*",L17),FIND("&amp;",L17),FIND("@",L17))</f>
        <v>23</v>
      </c>
      <c r="M18" s="1" t="str">
        <f>LEFT(L17,L18-1)</f>
        <v>Bereken het volume in </v>
      </c>
      <c r="N18" s="3" t="s">
        <v>30</v>
      </c>
      <c r="O18" s="1" t="str">
        <f>CONCATENATE(IF(K18=K17,"",CONCATENATE(LOOKUP(K18,J24:J26,K28:K30)," ")),LOOKUP(K18,J24:J26,L28:L30))</f>
        <v>dm³</v>
      </c>
    </row>
    <row r="19" spans="1:16" ht="12.75" hidden="1">
      <c r="A19" s="11">
        <v>2</v>
      </c>
      <c r="B19" s="15">
        <f>IF(OR(C18="@",C20="@"),"","@")</f>
      </c>
      <c r="C19" s="15" t="str">
        <f>CONCATENATE(B18,B19,B20)</f>
        <v>*</v>
      </c>
      <c r="D19" s="15">
        <f>FIND(C19,D17)</f>
        <v>64</v>
      </c>
      <c r="E19" s="1" t="str">
        <f>MID(D17,D18+1,D19-D18-1)</f>
        <v> van een voorwerp met een dichtheid van </v>
      </c>
      <c r="F19" s="3" t="s">
        <v>30</v>
      </c>
      <c r="G19" s="1" t="str">
        <f>CONCATENATE(IF(C19=C17,"",CONCATENATE(LOOKUP(C19,B24:B26,C28:C30)," ")),LOOKUP(C19,B24:B26,D28:D30))</f>
        <v>8 kg/cm³</v>
      </c>
      <c r="H19" s="1"/>
      <c r="I19" s="11">
        <v>2</v>
      </c>
      <c r="J19" s="15">
        <f>IF(OR(K18="@",K20="@"),"","@")</f>
      </c>
      <c r="K19" s="15" t="str">
        <f>CONCATENATE(J18,J19,J20)</f>
        <v>*</v>
      </c>
      <c r="L19" s="15">
        <f>FIND(K19,L17)</f>
        <v>64</v>
      </c>
      <c r="M19" s="1" t="str">
        <f>MID(L17,L18+1,L19-L18-1)</f>
        <v> van een voorwerp met een dichtheid van </v>
      </c>
      <c r="N19" s="3" t="s">
        <v>30</v>
      </c>
      <c r="O19" s="1" t="str">
        <f>CONCATENATE(IF(K19=K17,"",CONCATENATE(LOOKUP(K19,J24:J26,K28:K30)," ")),LOOKUP(K19,J24:J26,L28:L30))</f>
        <v>19 g/cm³</v>
      </c>
      <c r="P19" s="1"/>
    </row>
    <row r="20" spans="1:16" ht="12.75" hidden="1">
      <c r="A20" s="11">
        <v>3</v>
      </c>
      <c r="B20" s="15">
        <f>IF(OR(C18="&amp;",C20="&amp;"),"","&amp;")</f>
      </c>
      <c r="C20" s="15" t="str">
        <f>MID(D17,D20,1)</f>
        <v>&amp;</v>
      </c>
      <c r="D20" s="15">
        <f>MAX(FIND("*",D17),FIND("&amp;",D17),FIND("@",D17))</f>
        <v>83</v>
      </c>
      <c r="E20" s="1" t="str">
        <f>MID(D17,D19+1,D20-D19-1)</f>
        <v> en een massa van </v>
      </c>
      <c r="F20" s="3" t="s">
        <v>30</v>
      </c>
      <c r="G20" s="1" t="str">
        <f>CONCATENATE(IF(C20=C17,"",CONCATENATE(LOOKUP(C20,B24:B26,C28:C30)," ")),LOOKUP(C20,B24:B26,D28:D30))</f>
        <v>12880 kg</v>
      </c>
      <c r="H20" s="1"/>
      <c r="I20" s="11">
        <v>3</v>
      </c>
      <c r="J20" s="15">
        <f>IF(OR(K18="&amp;",K20="&amp;"),"","&amp;")</f>
      </c>
      <c r="K20" s="15" t="str">
        <f>MID(L17,L20,1)</f>
        <v>&amp;</v>
      </c>
      <c r="L20" s="15">
        <f>MAX(FIND("*",L17),FIND("&amp;",L17),FIND("@",L17))</f>
        <v>83</v>
      </c>
      <c r="M20" s="1" t="str">
        <f>MID(L17,L19+1,L20-L19-1)</f>
        <v> en een massa van </v>
      </c>
      <c r="N20" s="3" t="s">
        <v>30</v>
      </c>
      <c r="O20" s="1" t="str">
        <f>CONCATENATE(IF(K20=K17,"",CONCATENATE(LOOKUP(K20,J24:J26,K28:K30)," ")),LOOKUP(K20,J24:J26,L28:L30))</f>
        <v>65892 g</v>
      </c>
      <c r="P20" s="1"/>
    </row>
    <row r="21" spans="2:16" ht="12.75" hidden="1">
      <c r="B21" s="15"/>
      <c r="C21" s="15"/>
      <c r="D21" s="15"/>
      <c r="E21" s="1">
        <f>RIGHT(D17,LEN(D17)-D20)</f>
      </c>
      <c r="F21" s="3" t="s">
        <v>30</v>
      </c>
      <c r="H21" s="1"/>
      <c r="J21" s="15"/>
      <c r="K21" s="15"/>
      <c r="L21" s="15"/>
      <c r="M21" s="1">
        <f>RIGHT(L17,LEN(L17)-L20)</f>
      </c>
      <c r="N21" s="3" t="s">
        <v>30</v>
      </c>
      <c r="P21" s="1"/>
    </row>
    <row r="22" spans="5:13" ht="12.75" hidden="1">
      <c r="E22" s="11"/>
      <c r="M22" s="11"/>
    </row>
    <row r="23" spans="1:14" ht="12.75" hidden="1">
      <c r="A23" s="13">
        <f ca="1">_XLL.ASELECTTUSSEN(1,3)</f>
        <v>3</v>
      </c>
      <c r="B23" s="13" t="s">
        <v>27</v>
      </c>
      <c r="C23" s="13" t="s">
        <v>28</v>
      </c>
      <c r="D23" s="13">
        <f ca="1">_XLL.ASELECTTUSSEN(1,COUNTA(ehs.a))</f>
        <v>1</v>
      </c>
      <c r="E23" s="70" t="s">
        <v>31</v>
      </c>
      <c r="F23" s="70"/>
      <c r="I23" s="13">
        <f ca="1">_XLL.ASELECTTUSSEN(1,3)</f>
        <v>3</v>
      </c>
      <c r="J23" s="13" t="s">
        <v>27</v>
      </c>
      <c r="K23" s="13" t="s">
        <v>28</v>
      </c>
      <c r="L23" s="13">
        <f ca="1">_XLL.ASELECTTUSSEN(1,COUNTA(ehs.a))</f>
        <v>2</v>
      </c>
      <c r="M23" s="70" t="s">
        <v>31</v>
      </c>
      <c r="N23" s="70"/>
    </row>
    <row r="24" spans="1:14" ht="12.75" hidden="1">
      <c r="A24" s="11">
        <v>1</v>
      </c>
      <c r="B24" s="11" t="s">
        <v>1</v>
      </c>
      <c r="C24" s="11" t="str">
        <f>symb.a</f>
        <v>m</v>
      </c>
      <c r="D24" s="11">
        <f>LOOKUP(D23,ehs.nr,ehs.a)</f>
        <v>1</v>
      </c>
      <c r="E24" s="3">
        <f>E25*E26</f>
        <v>12880</v>
      </c>
      <c r="F24" s="14" t="str">
        <f>LOOKUP(D24,eha.nr,eha.naam)</f>
        <v>kg</v>
      </c>
      <c r="I24" s="11">
        <v>1</v>
      </c>
      <c r="J24" s="11" t="s">
        <v>1</v>
      </c>
      <c r="K24" s="11" t="str">
        <f>symb.a</f>
        <v>m</v>
      </c>
      <c r="L24" s="11">
        <f>LOOKUP(L23,ehs.nr,ehs.a)</f>
        <v>2</v>
      </c>
      <c r="M24" s="3">
        <f>M25*M26</f>
        <v>65892</v>
      </c>
      <c r="N24" s="14" t="str">
        <f>LOOKUP(L24,eha.nr,eha.naam)</f>
        <v>g</v>
      </c>
    </row>
    <row r="25" spans="1:14" ht="12.75" hidden="1">
      <c r="A25" s="11">
        <v>2</v>
      </c>
      <c r="B25" s="11" t="s">
        <v>0</v>
      </c>
      <c r="C25" s="11" t="str">
        <f>symb.b</f>
        <v>p</v>
      </c>
      <c r="D25" s="11">
        <f>LOOKUP(D23,ehs.nr,ehs.b)</f>
        <v>1</v>
      </c>
      <c r="E25" s="48">
        <f ca="1">_XLL.ASELECTTUSSEN(1,b.max/b.min)*b.min</f>
        <v>8</v>
      </c>
      <c r="F25" s="14" t="str">
        <f>LOOKUP(D25,ehb.nr,ehb.naam)</f>
        <v>kg/cm³</v>
      </c>
      <c r="I25" s="11">
        <v>2</v>
      </c>
      <c r="J25" s="11" t="s">
        <v>0</v>
      </c>
      <c r="K25" s="11" t="str">
        <f>symb.b</f>
        <v>p</v>
      </c>
      <c r="L25" s="11">
        <f>LOOKUP(L23,ehs.nr,ehs.b)</f>
        <v>2</v>
      </c>
      <c r="M25" s="48">
        <f ca="1">_XLL.ASELECTTUSSEN(1,b.max/b.min)*b.min</f>
        <v>19</v>
      </c>
      <c r="N25" s="14" t="str">
        <f>LOOKUP(L25,ehb.nr,ehb.naam)</f>
        <v>g/cm³</v>
      </c>
    </row>
    <row r="26" spans="1:14" ht="12.75" hidden="1">
      <c r="A26" s="11">
        <v>3</v>
      </c>
      <c r="B26" s="11" t="s">
        <v>2</v>
      </c>
      <c r="C26" s="11" t="str">
        <f>symb.c</f>
        <v>V</v>
      </c>
      <c r="D26" s="11">
        <f>LOOKUP(D23,ehs.nr,ehs.c)</f>
        <v>2</v>
      </c>
      <c r="E26" s="3">
        <f ca="1">_XLL.ASELECTTUSSEN(1,c.max/c.min)*c.min</f>
        <v>1610</v>
      </c>
      <c r="F26" s="14" t="str">
        <f>LOOKUP(D26,ehc.nr,ehc.naam)</f>
        <v>cm³</v>
      </c>
      <c r="I26" s="11">
        <v>3</v>
      </c>
      <c r="J26" s="11" t="s">
        <v>2</v>
      </c>
      <c r="K26" s="11" t="str">
        <f>symb.c</f>
        <v>V</v>
      </c>
      <c r="L26" s="11">
        <f>LOOKUP(L23,ehs.nr,ehs.c)</f>
        <v>2</v>
      </c>
      <c r="M26" s="3">
        <f ca="1">_XLL.ASELECTTUSSEN(1,c.max/c.min)*c.min</f>
        <v>3468</v>
      </c>
      <c r="N26" s="14" t="str">
        <f>LOOKUP(L26,ehc.nr,ehc.naam)</f>
        <v>cm³</v>
      </c>
    </row>
    <row r="27" spans="3:14" ht="12.75" hidden="1">
      <c r="C27" s="70" t="s">
        <v>29</v>
      </c>
      <c r="D27" s="70"/>
      <c r="E27" s="70" t="s">
        <v>34</v>
      </c>
      <c r="F27" s="70"/>
      <c r="K27" s="70" t="s">
        <v>29</v>
      </c>
      <c r="L27" s="70"/>
      <c r="M27" s="70" t="s">
        <v>34</v>
      </c>
      <c r="N27" s="70"/>
    </row>
    <row r="28" spans="3:14" ht="12.75" hidden="1">
      <c r="C28" s="3">
        <f>ROUND(IF(A24&lt;&gt;A23,E24,E24/LOOKUP(F34,A35:A44,D35:D44)),aantdec)</f>
        <v>12880</v>
      </c>
      <c r="D28" s="3" t="str">
        <f>IF(A24&lt;&gt;A23,F24,LOOKUP(F34,A35:A44,B35:B44))</f>
        <v>kg</v>
      </c>
      <c r="E28" s="3">
        <f>ROUND(IF(G8&lt;&gt;A24,IF(D28=F28,C28,C28*LOOKUP(F34,A35:A44,D35:D44)),E29*E30),aantdec)</f>
        <v>12880</v>
      </c>
      <c r="F28" s="3" t="str">
        <f>F24</f>
        <v>kg</v>
      </c>
      <c r="K28" s="3">
        <f>ROUND(IF(I24&lt;&gt;I23,M24,M24/LOOKUP(N34,I35:I44,L35:L44)),aantdec)</f>
        <v>65892</v>
      </c>
      <c r="L28" s="3" t="str">
        <f>IF(I24&lt;&gt;I23,N24,LOOKUP(N34,I35:I44,J35:J44))</f>
        <v>g</v>
      </c>
      <c r="M28" s="3">
        <f>ROUND(IF(O8&lt;&gt;I24,IF(L28=N28,K28,K28*LOOKUP(N34,I35:I44,L35:L44)),M29*M30),aantdec)</f>
        <v>65892</v>
      </c>
      <c r="N28" s="3" t="str">
        <f>N24</f>
        <v>g</v>
      </c>
    </row>
    <row r="29" spans="3:14" ht="12.75" hidden="1">
      <c r="C29" s="3">
        <f>ROUND(IF(A25&lt;&gt;A23,E25,E25/LOOKUP(F34,A35:A44,D35:D44)),aantdec)</f>
        <v>8</v>
      </c>
      <c r="D29" s="3" t="str">
        <f>IF(A25&lt;&gt;A23,F25,LOOKUP(F34,A35:A44,B35:B44))</f>
        <v>kg/cm³</v>
      </c>
      <c r="E29" s="3">
        <f>ROUND(IF(G8&lt;&gt;A25,IF(D29=F29,C29,C29*LOOKUP(F34,A35:A44,D35:D44)),E28/E30),aantdec)</f>
        <v>8</v>
      </c>
      <c r="F29" s="3" t="str">
        <f>F25</f>
        <v>kg/cm³</v>
      </c>
      <c r="K29" s="3">
        <f>ROUND(IF(I25&lt;&gt;I23,M25,M25/LOOKUP(N34,I35:I44,L35:L44)),aantdec)</f>
        <v>19</v>
      </c>
      <c r="L29" s="3" t="str">
        <f>IF(I25&lt;&gt;I23,N25,LOOKUP(N34,I35:I44,J35:J44))</f>
        <v>g/cm³</v>
      </c>
      <c r="M29" s="3">
        <f>ROUND(IF(O8&lt;&gt;I25,IF(L29=N29,K29,K29*LOOKUP(N34,I35:I44,L35:L44)),M28/M30),aantdec)</f>
        <v>19</v>
      </c>
      <c r="N29" s="3" t="str">
        <f>N25</f>
        <v>g/cm³</v>
      </c>
    </row>
    <row r="30" spans="3:14" ht="12.75" hidden="1">
      <c r="C30" s="3">
        <f>ROUND(IF(A26&lt;&gt;A23,E26,E26/LOOKUP(F34,A35:A44,D35:D44)),aantdec)</f>
        <v>1610</v>
      </c>
      <c r="D30" s="3" t="str">
        <f>IF(A26&lt;&gt;A23,F26,LOOKUP(F34,A35:A44,B35:B44))</f>
        <v>cm³</v>
      </c>
      <c r="E30" s="3">
        <f>ROUND(IF(G8&lt;&gt;A26,IF(D30=F30,C30,C30*LOOKUP(F34,A35:A44,D35:D44)),E28/E29),aantdec)</f>
        <v>1610</v>
      </c>
      <c r="F30" s="3" t="str">
        <f>F26</f>
        <v>cm³</v>
      </c>
      <c r="K30" s="3">
        <f>ROUND(IF(I26&lt;&gt;I23,M26,M26/LOOKUP(N34,I35:I44,L35:L44)),aantdec)</f>
        <v>3</v>
      </c>
      <c r="L30" s="3" t="str">
        <f>IF(I26&lt;&gt;I23,N26,LOOKUP(N34,I35:I44,J35:J44))</f>
        <v>dm³</v>
      </c>
      <c r="M30" s="3">
        <f>ROUND(IF(O8&lt;&gt;I26,IF(L30=N30,K30,K30*LOOKUP(N34,I35:I44,L35:L44)),M28/M29),aantdec)</f>
        <v>3000</v>
      </c>
      <c r="N30" s="3" t="str">
        <f>N26</f>
        <v>cm³</v>
      </c>
    </row>
    <row r="31" ht="12.75" hidden="1"/>
    <row r="32" spans="5:13" ht="12.75" hidden="1">
      <c r="E32" s="49">
        <f>LOOKUP(A23,A24:A26,E24:E26)</f>
        <v>1610</v>
      </c>
      <c r="M32" s="49">
        <f>LOOKUP(I23,I24:I26,M24:M26)</f>
        <v>3468</v>
      </c>
    </row>
    <row r="33" spans="5:13" ht="12.75" hidden="1">
      <c r="E33" s="49">
        <f>IF(A23=1,a.min,IF(A23=2,b.min,c.min))</f>
        <v>1</v>
      </c>
      <c r="M33" s="49">
        <f>IF(I23=1,a.min,IF(I23=2,b.min,c.min))</f>
        <v>1</v>
      </c>
    </row>
    <row r="34" spans="1:14" ht="12.75" hidden="1">
      <c r="A34" s="4">
        <f>COUNTA(IF(A23=1,eha.naam,IF(A23=2,ehb.naam,ehc.naam)))</f>
        <v>2</v>
      </c>
      <c r="B34" s="49" t="s">
        <v>19</v>
      </c>
      <c r="C34" s="49" t="s">
        <v>18</v>
      </c>
      <c r="D34" s="50">
        <f>LOOKUP(LOOKUP(A23,A24:A26,D24:D26),A35:A44,C35:C44)</f>
        <v>1</v>
      </c>
      <c r="E34" s="49">
        <f>IF(A23=1,a.max,IF(A23=2,b.max,c.max))</f>
        <v>10000</v>
      </c>
      <c r="F34" s="49">
        <f ca="1">_XLL.ASELECTTUSSEN(MIN(E35:E44),MAX(E35:E44))</f>
        <v>2</v>
      </c>
      <c r="I34" s="4">
        <f>COUNTA(IF(I23=1,eha.naam,IF(I23=2,ehb.naam,ehc.naam)))</f>
        <v>2</v>
      </c>
      <c r="J34" s="49" t="s">
        <v>19</v>
      </c>
      <c r="K34" s="49" t="s">
        <v>18</v>
      </c>
      <c r="L34" s="50">
        <f>LOOKUP(LOOKUP(I23,I24:I26,L24:L26),I35:I44,K35:K44)</f>
        <v>1</v>
      </c>
      <c r="M34" s="49">
        <f>IF(I23=1,a.max,IF(I23=2,b.max,c.max))</f>
        <v>10000</v>
      </c>
      <c r="N34" s="49">
        <f ca="1">_XLL.ASELECTTUSSEN(MIN(M35:M44),MAX(M35:M44))</f>
        <v>1</v>
      </c>
    </row>
    <row r="35" spans="1:13" ht="12.75" hidden="1">
      <c r="A35" s="9">
        <v>1</v>
      </c>
      <c r="B35" s="9" t="str">
        <f>T(LOOKUP(A35,eha.nr,IF(A23=1,eha.naam,IF(A23=2,ehb.naam,ehc.naam))))</f>
        <v>dm³</v>
      </c>
      <c r="C35" s="9">
        <f>IF(A35&gt;A34,"",LOOKUP(A35,eha.nr,IF(A23=1,eha.factor,IF(A23=2,ehb.factor,ehc.factor))))</f>
        <v>1000</v>
      </c>
      <c r="D35" s="51">
        <f>IF(C35&lt;&gt;"",C35/D34,"")</f>
        <v>1000</v>
      </c>
      <c r="E35" s="5">
        <f>IF(C35="","",IF(OR(E32/D35&lt;E33,E32/D35&gt;E34),"",A35))</f>
        <v>1</v>
      </c>
      <c r="I35" s="9">
        <v>1</v>
      </c>
      <c r="J35" s="9" t="str">
        <f>T(LOOKUP(I35,eha.nr,IF(I23=1,eha.naam,IF(I23=2,ehb.naam,ehc.naam))))</f>
        <v>dm³</v>
      </c>
      <c r="K35" s="9">
        <f>IF(I35&gt;I34,"",LOOKUP(I35,eha.nr,IF(I23=1,eha.factor,IF(I23=2,ehb.factor,ehc.factor))))</f>
        <v>1000</v>
      </c>
      <c r="L35" s="51">
        <f>IF(K35&lt;&gt;"",K35/L34,"")</f>
        <v>1000</v>
      </c>
      <c r="M35" s="5">
        <f>IF(K35="","",IF(OR(M32/L35&lt;M33,M32/L35&gt;M34),"",I35))</f>
        <v>1</v>
      </c>
    </row>
    <row r="36" spans="1:13" ht="12.75" hidden="1">
      <c r="A36" s="9">
        <v>2</v>
      </c>
      <c r="B36" s="9" t="str">
        <f>T(LOOKUP(A36,eha.nr,IF(A23=1,eha.naam,IF(A23=2,ehb.naam,ehc.naam))))</f>
        <v>cm³</v>
      </c>
      <c r="C36" s="9">
        <f>IF(A36&gt;A34,"",LOOKUP(A36,eha.nr,IF(A23=1,eha.factor,IF(A23=2,ehb.factor,ehc.factor))))</f>
        <v>1</v>
      </c>
      <c r="D36" s="51">
        <f>IF(C36&lt;&gt;"",C36/D34,"")</f>
        <v>1</v>
      </c>
      <c r="E36" s="5">
        <f>IF(C36="","",IF(OR(E32/D36&lt;E33,E32/D36&gt;E34),"",A36))</f>
        <v>2</v>
      </c>
      <c r="I36" s="9">
        <v>2</v>
      </c>
      <c r="J36" s="9" t="str">
        <f>T(LOOKUP(I36,eha.nr,IF(I23=1,eha.naam,IF(I23=2,ehb.naam,ehc.naam))))</f>
        <v>cm³</v>
      </c>
      <c r="K36" s="9">
        <f>IF(I36&gt;I34,"",LOOKUP(I36,eha.nr,IF(I23=1,eha.factor,IF(I23=2,ehb.factor,ehc.factor))))</f>
        <v>1</v>
      </c>
      <c r="L36" s="51">
        <f>IF(K36&lt;&gt;"",K36/L34,"")</f>
        <v>1</v>
      </c>
      <c r="M36" s="5">
        <f>IF(K36="","",IF(OR(M32/L36&lt;M33,M32/L36&gt;M34),"",I36))</f>
        <v>2</v>
      </c>
    </row>
    <row r="37" spans="1:13" ht="12.75" hidden="1">
      <c r="A37" s="9">
        <v>3</v>
      </c>
      <c r="B37" s="9">
        <f>T(LOOKUP(A37,eha.nr,IF(A23=1,eha.naam,IF(A23=2,ehb.naam,ehc.naam))))</f>
      </c>
      <c r="C37" s="9">
        <f>IF(A37&gt;A34,"",LOOKUP(A37,eha.nr,IF(A23=1,eha.factor,IF(A23=2,ehb.factor,ehc.factor))))</f>
      </c>
      <c r="D37" s="51">
        <f>IF(C37&lt;&gt;"",C37/D34,"")</f>
      </c>
      <c r="E37" s="5">
        <f>IF(C37="","",IF(OR(E32/D37&lt;E33,E32/D37&gt;E34),"",A37))</f>
      </c>
      <c r="I37" s="9">
        <v>3</v>
      </c>
      <c r="J37" s="9">
        <f>T(LOOKUP(I37,eha.nr,IF(I23=1,eha.naam,IF(I23=2,ehb.naam,ehc.naam))))</f>
      </c>
      <c r="K37" s="9">
        <f>IF(I37&gt;I34,"",LOOKUP(I37,eha.nr,IF(I23=1,eha.factor,IF(I23=2,ehb.factor,ehc.factor))))</f>
      </c>
      <c r="L37" s="51">
        <f>IF(K37&lt;&gt;"",K37/L34,"")</f>
      </c>
      <c r="M37" s="5">
        <f>IF(K37="","",IF(OR(M32/L37&lt;M33,M32/L37&gt;M34),"",I37))</f>
      </c>
    </row>
    <row r="38" spans="1:13" ht="12.75" hidden="1">
      <c r="A38" s="9">
        <v>4</v>
      </c>
      <c r="B38" s="9">
        <f>T(LOOKUP(A38,eha.nr,IF(A23=1,eha.naam,IF(A23=2,ehb.naam,ehc.naam))))</f>
      </c>
      <c r="C38" s="9">
        <f>IF(A38&gt;A34,"",LOOKUP(A38,eha.nr,IF(A23=1,eha.factor,IF(A23=2,ehb.factor,ehc.factor))))</f>
      </c>
      <c r="D38" s="51">
        <f>IF(C38&lt;&gt;"",C38/D34,"")</f>
      </c>
      <c r="E38" s="5">
        <f>IF(C38="","",IF(OR(E32/D38&lt;E33,E32/D38&gt;E34),"",A38))</f>
      </c>
      <c r="I38" s="9">
        <v>4</v>
      </c>
      <c r="J38" s="9">
        <f>T(LOOKUP(I38,eha.nr,IF(I23=1,eha.naam,IF(I23=2,ehb.naam,ehc.naam))))</f>
      </c>
      <c r="K38" s="9">
        <f>IF(I38&gt;I34,"",LOOKUP(I38,eha.nr,IF(I23=1,eha.factor,IF(I23=2,ehb.factor,ehc.factor))))</f>
      </c>
      <c r="L38" s="51">
        <f>IF(K38&lt;&gt;"",K38/L34,"")</f>
      </c>
      <c r="M38" s="5">
        <f>IF(K38="","",IF(OR(M32/L38&lt;M33,M32/L38&gt;M34),"",I38))</f>
      </c>
    </row>
    <row r="39" spans="1:13" ht="12.75" hidden="1">
      <c r="A39" s="9">
        <v>5</v>
      </c>
      <c r="B39" s="9">
        <f>T(LOOKUP(A39,eha.nr,IF(A23=1,eha.naam,IF(A23=2,ehb.naam,ehc.naam))))</f>
      </c>
      <c r="C39" s="9">
        <f>IF(A39&gt;A34,"",LOOKUP(A39,eha.nr,IF(A23=1,eha.factor,IF(A23=2,ehb.factor,ehc.factor))))</f>
      </c>
      <c r="D39" s="51">
        <f>IF(C39&lt;&gt;"",C39/D34,"")</f>
      </c>
      <c r="E39" s="5">
        <f>IF(C39="","",IF(OR(E32/D39&lt;E33,E32/D39&gt;E34),"",A39))</f>
      </c>
      <c r="I39" s="9">
        <v>5</v>
      </c>
      <c r="J39" s="9">
        <f>T(LOOKUP(I39,eha.nr,IF(I23=1,eha.naam,IF(I23=2,ehb.naam,ehc.naam))))</f>
      </c>
      <c r="K39" s="9">
        <f>IF(I39&gt;I34,"",LOOKUP(I39,eha.nr,IF(I23=1,eha.factor,IF(I23=2,ehb.factor,ehc.factor))))</f>
      </c>
      <c r="L39" s="51">
        <f>IF(K39&lt;&gt;"",K39/L34,"")</f>
      </c>
      <c r="M39" s="5">
        <f>IF(K39="","",IF(OR(M32/L39&lt;M33,M32/L39&gt;M34),"",I39))</f>
      </c>
    </row>
    <row r="40" spans="1:13" ht="12.75" hidden="1">
      <c r="A40" s="9">
        <v>6</v>
      </c>
      <c r="B40" s="9">
        <f>T(LOOKUP(A40,eha.nr,IF(A23=1,eha.naam,IF(A23=2,ehb.naam,ehc.naam))))</f>
      </c>
      <c r="C40" s="9">
        <f>IF(A40&gt;A34,"",LOOKUP(A40,eha.nr,IF(A23=1,eha.factor,IF(A23=2,ehb.factor,ehc.factor))))</f>
      </c>
      <c r="D40" s="51">
        <f>IF(C40&lt;&gt;"",C40/D34,"")</f>
      </c>
      <c r="E40" s="5">
        <f>IF(C40="","",IF(OR(E32/D40&lt;E33,E32/D40&gt;E34),"",A40))</f>
      </c>
      <c r="I40" s="9">
        <v>6</v>
      </c>
      <c r="J40" s="9">
        <f>T(LOOKUP(I40,eha.nr,IF(I23=1,eha.naam,IF(I23=2,ehb.naam,ehc.naam))))</f>
      </c>
      <c r="K40" s="9">
        <f>IF(I40&gt;I34,"",LOOKUP(I40,eha.nr,IF(I23=1,eha.factor,IF(I23=2,ehb.factor,ehc.factor))))</f>
      </c>
      <c r="L40" s="51">
        <f>IF(K40&lt;&gt;"",K40/L34,"")</f>
      </c>
      <c r="M40" s="5">
        <f>IF(K40="","",IF(OR(M32/L40&lt;M33,M32/L40&gt;M34),"",I40))</f>
      </c>
    </row>
    <row r="41" spans="1:13" ht="12.75" hidden="1">
      <c r="A41" s="9">
        <v>7</v>
      </c>
      <c r="B41" s="9">
        <f>T(LOOKUP(A41,eha.nr,IF(A23=1,eha.naam,IF(A23=2,ehb.naam,ehc.naam))))</f>
      </c>
      <c r="C41" s="9">
        <f>IF(A41&gt;A34,"",LOOKUP(A41,eha.nr,IF(A23=1,eha.factor,IF(A23=2,ehb.factor,ehc.factor))))</f>
      </c>
      <c r="D41" s="51">
        <f>IF(C41&lt;&gt;"",C41/D34,"")</f>
      </c>
      <c r="E41" s="5">
        <f>IF(C41="","",IF(OR(E32/D41&lt;E33,E32/D41&gt;E34),"",A41))</f>
      </c>
      <c r="I41" s="9">
        <v>7</v>
      </c>
      <c r="J41" s="9">
        <f>T(LOOKUP(I41,eha.nr,IF(I23=1,eha.naam,IF(I23=2,ehb.naam,ehc.naam))))</f>
      </c>
      <c r="K41" s="9">
        <f>IF(I41&gt;I34,"",LOOKUP(I41,eha.nr,IF(I23=1,eha.factor,IF(I23=2,ehb.factor,ehc.factor))))</f>
      </c>
      <c r="L41" s="51">
        <f>IF(K41&lt;&gt;"",K41/L34,"")</f>
      </c>
      <c r="M41" s="5">
        <f>IF(K41="","",IF(OR(M32/L41&lt;M33,M32/L41&gt;M34),"",I41))</f>
      </c>
    </row>
    <row r="42" spans="1:13" ht="12.75" hidden="1">
      <c r="A42" s="9">
        <v>8</v>
      </c>
      <c r="B42" s="9">
        <f>T(LOOKUP(A42,eha.nr,IF(A23=1,eha.naam,IF(A23=2,ehb.naam,ehc.naam))))</f>
      </c>
      <c r="C42" s="9">
        <f>IF(A42&gt;A34,"",LOOKUP(A42,eha.nr,IF(A23=1,eha.factor,IF(A23=2,ehb.factor,ehc.factor))))</f>
      </c>
      <c r="D42" s="51">
        <f>IF(C42&lt;&gt;"",C42/D34,"")</f>
      </c>
      <c r="E42" s="5">
        <f>IF(C42="","",IF(OR(E32/D42&lt;E33,E32/D42&gt;E34),"",A42))</f>
      </c>
      <c r="I42" s="9">
        <v>8</v>
      </c>
      <c r="J42" s="9">
        <f>T(LOOKUP(I42,eha.nr,IF(I23=1,eha.naam,IF(I23=2,ehb.naam,ehc.naam))))</f>
      </c>
      <c r="K42" s="9">
        <f>IF(I42&gt;I34,"",LOOKUP(I42,eha.nr,IF(I23=1,eha.factor,IF(I23=2,ehb.factor,ehc.factor))))</f>
      </c>
      <c r="L42" s="51">
        <f>IF(K42&lt;&gt;"",K42/L34,"")</f>
      </c>
      <c r="M42" s="5">
        <f>IF(K42="","",IF(OR(M32/L42&lt;M33,M32/L42&gt;M34),"",I42))</f>
      </c>
    </row>
    <row r="43" spans="1:13" ht="12.75" hidden="1">
      <c r="A43" s="9">
        <v>9</v>
      </c>
      <c r="B43" s="9">
        <f>T(LOOKUP(A43,eha.nr,IF(A23=1,eha.naam,IF(A23=2,ehb.naam,ehc.naam))))</f>
      </c>
      <c r="C43" s="9">
        <f>IF(A43&gt;A34,"",LOOKUP(A43,eha.nr,IF(A23=1,eha.factor,IF(A23=2,ehb.factor,ehc.factor))))</f>
      </c>
      <c r="D43" s="51">
        <f>IF(C43&lt;&gt;"",C43/D34,"")</f>
      </c>
      <c r="E43" s="5">
        <f>IF(C43="","",IF(OR(E32/D43&lt;E33,E32/D43&gt;E34),"",A43))</f>
      </c>
      <c r="I43" s="9">
        <v>9</v>
      </c>
      <c r="J43" s="9">
        <f>T(LOOKUP(I43,eha.nr,IF(I23=1,eha.naam,IF(I23=2,ehb.naam,ehc.naam))))</f>
      </c>
      <c r="K43" s="9">
        <f>IF(I43&gt;I34,"",LOOKUP(I43,eha.nr,IF(I23=1,eha.factor,IF(I23=2,ehb.factor,ehc.factor))))</f>
      </c>
      <c r="L43" s="51">
        <f>IF(K43&lt;&gt;"",K43/L34,"")</f>
      </c>
      <c r="M43" s="5">
        <f>IF(K43="","",IF(OR(M32/L43&lt;M33,M32/L43&gt;M34),"",I43))</f>
      </c>
    </row>
    <row r="44" spans="1:13" ht="12.75" hidden="1">
      <c r="A44" s="9">
        <v>10</v>
      </c>
      <c r="B44" s="9">
        <f>T(LOOKUP(A44,eha.nr,IF(A23=1,eha.naam,IF(A23=2,ehb.naam,ehc.naam))))</f>
      </c>
      <c r="C44" s="9">
        <f>IF(A44&gt;A34,"",LOOKUP(A44,eha.nr,IF(A23=1,eha.factor,IF(A23=2,ehb.factor,ehc.factor))))</f>
      </c>
      <c r="D44" s="51">
        <f>IF(C44&lt;&gt;"",C44/D34,"")</f>
      </c>
      <c r="E44" s="5">
        <f>IF(C44="","",IF(OR(E32/D44&lt;E33,E32/D44&gt;E34),"",A44))</f>
      </c>
      <c r="I44" s="9">
        <v>10</v>
      </c>
      <c r="J44" s="9">
        <f>T(LOOKUP(I44,eha.nr,IF(I23=1,eha.naam,IF(I23=2,ehb.naam,ehc.naam))))</f>
      </c>
      <c r="K44" s="9">
        <f>IF(I44&gt;I34,"",LOOKUP(I44,eha.nr,IF(I23=1,eha.factor,IF(I23=2,ehb.factor,ehc.factor))))</f>
      </c>
      <c r="L44" s="51">
        <f>IF(K44&lt;&gt;"",K44/L34,"")</f>
      </c>
      <c r="M44" s="5">
        <f>IF(K44="","",IF(OR(M32/L44&lt;M33,M32/L44&gt;M34),"",I44))</f>
      </c>
    </row>
    <row r="45" ht="12.75"/>
    <row r="46" spans="1:9" ht="12.75">
      <c r="A46" s="40" t="s">
        <v>35</v>
      </c>
      <c r="I46" s="40" t="s">
        <v>36</v>
      </c>
    </row>
    <row r="47" spans="1:16" ht="38.25" customHeight="1">
      <c r="A47" s="69" t="str">
        <f>Antwoorden!A47</f>
        <v>Wat is de dichtheid in kg/cm³ van een kubusje met een volume van 5 cm³ dat 185 kg weegt?</v>
      </c>
      <c r="B47" s="69"/>
      <c r="C47" s="69"/>
      <c r="D47" s="69"/>
      <c r="E47" s="69"/>
      <c r="F47" s="69"/>
      <c r="G47" s="69"/>
      <c r="H47" s="52"/>
      <c r="I47" s="69" t="str">
        <f>Antwoorden!I47</f>
        <v>Als het volume van een voorwerp 838 cm³ is, hoe groot is dan de massa in kg ? De dichtheid van het voorwerp is 62 g/cm³ 
</v>
      </c>
      <c r="J47" s="69"/>
      <c r="K47" s="69"/>
      <c r="L47" s="69"/>
      <c r="M47" s="69"/>
      <c r="N47" s="69"/>
      <c r="O47" s="69"/>
      <c r="P47" s="52"/>
    </row>
    <row r="48" spans="1:16" ht="12.75">
      <c r="A48" s="41"/>
      <c r="B48" s="42"/>
      <c r="C48" s="41"/>
      <c r="D48" s="43"/>
      <c r="E48" s="41"/>
      <c r="F48" s="41"/>
      <c r="G48" s="44"/>
      <c r="H48" s="45"/>
      <c r="I48" s="41"/>
      <c r="J48" s="42"/>
      <c r="K48" s="41"/>
      <c r="L48" s="43"/>
      <c r="M48" s="41"/>
      <c r="N48" s="41"/>
      <c r="O48" s="44"/>
      <c r="P48" s="45"/>
    </row>
    <row r="49" spans="1:16" ht="12.75">
      <c r="A49" s="41"/>
      <c r="B49" s="42"/>
      <c r="C49" s="41"/>
      <c r="D49" s="43"/>
      <c r="E49" s="41"/>
      <c r="F49" s="41"/>
      <c r="G49" s="44"/>
      <c r="H49" s="45"/>
      <c r="I49" s="41"/>
      <c r="J49" s="42"/>
      <c r="K49" s="41"/>
      <c r="L49" s="43"/>
      <c r="M49" s="41"/>
      <c r="N49" s="41"/>
      <c r="O49" s="44"/>
      <c r="P49" s="45"/>
    </row>
    <row r="50" spans="1:16" ht="12.75">
      <c r="A50" s="41"/>
      <c r="B50" s="42"/>
      <c r="C50" s="41"/>
      <c r="D50" s="43"/>
      <c r="E50" s="41"/>
      <c r="F50" s="41"/>
      <c r="G50" s="46"/>
      <c r="H50" s="45"/>
      <c r="I50" s="41"/>
      <c r="J50" s="42"/>
      <c r="K50" s="41"/>
      <c r="L50" s="43"/>
      <c r="M50" s="41"/>
      <c r="N50" s="41"/>
      <c r="O50" s="46"/>
      <c r="P50" s="45"/>
    </row>
    <row r="51" ht="3.75" customHeight="1"/>
    <row r="52" spans="2:10" ht="12.75">
      <c r="B52" s="47"/>
      <c r="J52" s="47"/>
    </row>
    <row r="53" spans="1:13" ht="12.75">
      <c r="A53" s="41"/>
      <c r="B53" s="47"/>
      <c r="C53" s="47"/>
      <c r="D53" s="47"/>
      <c r="E53" s="41"/>
      <c r="I53" s="41"/>
      <c r="J53" s="47"/>
      <c r="K53" s="47"/>
      <c r="L53" s="47"/>
      <c r="M53" s="41"/>
    </row>
    <row r="54" spans="3:11" ht="3.75" customHeight="1">
      <c r="C54" s="43"/>
      <c r="K54" s="43"/>
    </row>
    <row r="55" spans="2:10" ht="12.75">
      <c r="B55" s="47"/>
      <c r="J55" s="47"/>
    </row>
    <row r="56" spans="1:12" ht="12.75">
      <c r="A56" s="41"/>
      <c r="B56" s="47"/>
      <c r="C56" s="47"/>
      <c r="D56" s="47"/>
      <c r="I56" s="41"/>
      <c r="J56" s="47"/>
      <c r="K56" s="47"/>
      <c r="L56" s="47"/>
    </row>
    <row r="57" ht="3.75" customHeight="1"/>
    <row r="58" spans="1:14" ht="12.75">
      <c r="A58" s="41"/>
      <c r="B58" s="41"/>
      <c r="C58" s="41"/>
      <c r="D58" s="43"/>
      <c r="E58" s="41"/>
      <c r="F58" s="41"/>
      <c r="I58" s="41"/>
      <c r="J58" s="41"/>
      <c r="K58" s="41"/>
      <c r="L58" s="43"/>
      <c r="M58" s="41"/>
      <c r="N58" s="41"/>
    </row>
    <row r="59" spans="1:16" ht="12.75" hidden="1">
      <c r="A59" s="13" t="s">
        <v>16</v>
      </c>
      <c r="B59" s="2">
        <f ca="1">_XLL.ASELECTTUSSEN(1,COUNTA(vrg.txt))</f>
        <v>3</v>
      </c>
      <c r="C59" s="11" t="str">
        <f>LOOKUP(B59,vrg.nr,vrg.gvr)</f>
        <v>@</v>
      </c>
      <c r="D59" s="1" t="str">
        <f>LOOKUP(B59,vrg.nr,vrg.txt)</f>
        <v>Bereken het volume in @ van een voorwerp met een dichtheid van * en een massa van &amp;</v>
      </c>
      <c r="E59" s="1"/>
      <c r="F59" s="1" t="s">
        <v>30</v>
      </c>
      <c r="G59" s="1"/>
      <c r="H59" s="1"/>
      <c r="I59" s="13" t="s">
        <v>16</v>
      </c>
      <c r="J59" s="2">
        <f ca="1">_XLL.ASELECTTUSSEN(1,COUNTA(vrg.txt))</f>
        <v>3</v>
      </c>
      <c r="K59" s="11" t="str">
        <f>LOOKUP(J59,vrg.nr,vrg.gvr)</f>
        <v>@</v>
      </c>
      <c r="L59" s="1" t="str">
        <f>LOOKUP(J59,vrg.nr,vrg.txt)</f>
        <v>Bereken het volume in @ van een voorwerp met een dichtheid van * en een massa van &amp;</v>
      </c>
      <c r="M59" s="1"/>
      <c r="N59" s="1" t="s">
        <v>30</v>
      </c>
      <c r="O59" s="1"/>
      <c r="P59" s="1"/>
    </row>
    <row r="60" spans="1:15" ht="12.75" hidden="1">
      <c r="A60" s="11">
        <v>1</v>
      </c>
      <c r="B60" s="15" t="str">
        <f>IF(OR(C60="*",C62="*"),"","*")</f>
        <v>*</v>
      </c>
      <c r="C60" s="15" t="str">
        <f>MID(D59,D60,1)</f>
        <v>@</v>
      </c>
      <c r="D60" s="15">
        <f>MIN(FIND("*",D59),FIND("&amp;",D59),FIND("@",D59))</f>
        <v>23</v>
      </c>
      <c r="E60" s="1" t="str">
        <f>LEFT(D59,D60-1)</f>
        <v>Bereken het volume in </v>
      </c>
      <c r="F60" s="3" t="s">
        <v>30</v>
      </c>
      <c r="G60" s="1" t="str">
        <f>CONCATENATE(IF(C60=C59,"",CONCATENATE(LOOKUP(C60,B66:B68,C70:C72)," ")),LOOKUP(C60,B66:B68,D70:D72))</f>
        <v>dm³</v>
      </c>
      <c r="I60" s="11">
        <v>1</v>
      </c>
      <c r="J60" s="15" t="str">
        <f>IF(OR(K60="*",K62="*"),"","*")</f>
        <v>*</v>
      </c>
      <c r="K60" s="15" t="str">
        <f>MID(L59,L60,1)</f>
        <v>@</v>
      </c>
      <c r="L60" s="15">
        <f>MIN(FIND("*",L59),FIND("&amp;",L59),FIND("@",L59))</f>
        <v>23</v>
      </c>
      <c r="M60" s="1" t="str">
        <f>LEFT(L59,L60-1)</f>
        <v>Bereken het volume in </v>
      </c>
      <c r="N60" s="3" t="s">
        <v>30</v>
      </c>
      <c r="O60" s="1" t="str">
        <f>CONCATENATE(IF(K60=K59,"",CONCATENATE(LOOKUP(K60,J66:J68,K70:K72)," ")),LOOKUP(K60,J66:J68,L70:L72))</f>
        <v>cm³</v>
      </c>
    </row>
    <row r="61" spans="1:16" ht="12.75" hidden="1">
      <c r="A61" s="11">
        <v>2</v>
      </c>
      <c r="B61" s="15">
        <f>IF(OR(C60="@",C62="@"),"","@")</f>
      </c>
      <c r="C61" s="15" t="str">
        <f>CONCATENATE(B60,B61,B62)</f>
        <v>*</v>
      </c>
      <c r="D61" s="15">
        <f>FIND(C61,D59)</f>
        <v>64</v>
      </c>
      <c r="E61" s="1" t="str">
        <f>MID(D59,D60+1,D61-D60-1)</f>
        <v> van een voorwerp met een dichtheid van </v>
      </c>
      <c r="F61" s="3" t="s">
        <v>30</v>
      </c>
      <c r="G61" s="1" t="str">
        <f>CONCATENATE(IF(C61=C59,"",CONCATENATE(LOOKUP(C61,B66:B68,C70:C72)," ")),LOOKUP(C61,B66:B68,D70:D72))</f>
        <v>56 kg/cm³</v>
      </c>
      <c r="H61" s="1"/>
      <c r="I61" s="11">
        <v>2</v>
      </c>
      <c r="J61" s="15">
        <f>IF(OR(K60="@",K62="@"),"","@")</f>
      </c>
      <c r="K61" s="15" t="str">
        <f>CONCATENATE(J60,J61,J62)</f>
        <v>*</v>
      </c>
      <c r="L61" s="15">
        <f>FIND(K61,L59)</f>
        <v>64</v>
      </c>
      <c r="M61" s="1" t="str">
        <f>MID(L59,L60+1,L61-L60-1)</f>
        <v> van een voorwerp met een dichtheid van </v>
      </c>
      <c r="N61" s="3" t="s">
        <v>30</v>
      </c>
      <c r="O61" s="1" t="str">
        <f>CONCATENATE(IF(K61=K59,"",CONCATENATE(LOOKUP(K61,J66:J68,K70:K72)," ")),LOOKUP(K61,J66:J68,L70:L72))</f>
        <v>58 kg/cm³</v>
      </c>
      <c r="P61" s="1"/>
    </row>
    <row r="62" spans="1:16" ht="12.75" hidden="1">
      <c r="A62" s="11">
        <v>3</v>
      </c>
      <c r="B62" s="15">
        <f>IF(OR(C60="&amp;",C62="&amp;"),"","&amp;")</f>
      </c>
      <c r="C62" s="15" t="str">
        <f>MID(D59,D62,1)</f>
        <v>&amp;</v>
      </c>
      <c r="D62" s="15">
        <f>MAX(FIND("*",D59),FIND("&amp;",D59),FIND("@",D59))</f>
        <v>83</v>
      </c>
      <c r="E62" s="1" t="str">
        <f>MID(D59,D61+1,D62-D61-1)</f>
        <v> en een massa van </v>
      </c>
      <c r="F62" s="3" t="s">
        <v>30</v>
      </c>
      <c r="G62" s="1" t="str">
        <f>CONCATENATE(IF(C62=C59,"",CONCATENATE(LOOKUP(C62,B66:B68,C70:C72)," ")),LOOKUP(C62,B66:B68,D70:D72))</f>
        <v>253624 kg</v>
      </c>
      <c r="H62" s="1"/>
      <c r="I62" s="11">
        <v>3</v>
      </c>
      <c r="J62" s="15">
        <f>IF(OR(K60="&amp;",K62="&amp;"),"","&amp;")</f>
      </c>
      <c r="K62" s="15" t="str">
        <f>MID(L59,L62,1)</f>
        <v>&amp;</v>
      </c>
      <c r="L62" s="15">
        <f>MAX(FIND("*",L59),FIND("&amp;",L59),FIND("@",L59))</f>
        <v>83</v>
      </c>
      <c r="M62" s="1" t="str">
        <f>MID(L59,L61+1,L62-L61-1)</f>
        <v> en een massa van </v>
      </c>
      <c r="N62" s="3" t="s">
        <v>30</v>
      </c>
      <c r="O62" s="1" t="str">
        <f>CONCATENATE(IF(K62=K59,"",CONCATENATE(LOOKUP(K62,J66:J68,K70:K72)," ")),LOOKUP(K62,J66:J68,L70:L72))</f>
        <v>555234 kg</v>
      </c>
      <c r="P62" s="1"/>
    </row>
    <row r="63" spans="2:16" ht="12.75" hidden="1">
      <c r="B63" s="15"/>
      <c r="C63" s="15"/>
      <c r="D63" s="15"/>
      <c r="E63" s="1">
        <f>RIGHT(D59,LEN(D59)-D62)</f>
      </c>
      <c r="F63" s="3" t="s">
        <v>30</v>
      </c>
      <c r="H63" s="1"/>
      <c r="J63" s="15"/>
      <c r="K63" s="15"/>
      <c r="L63" s="15"/>
      <c r="M63" s="1">
        <f>RIGHT(L59,LEN(L59)-L62)</f>
      </c>
      <c r="N63" s="3" t="s">
        <v>30</v>
      </c>
      <c r="P63" s="1"/>
    </row>
    <row r="64" spans="5:13" ht="12.75" hidden="1">
      <c r="E64" s="11"/>
      <c r="M64" s="11"/>
    </row>
    <row r="65" spans="1:14" ht="12.75" hidden="1">
      <c r="A65" s="13">
        <f ca="1">_XLL.ASELECTTUSSEN(1,3)</f>
        <v>3</v>
      </c>
      <c r="B65" s="13" t="s">
        <v>27</v>
      </c>
      <c r="C65" s="13" t="s">
        <v>28</v>
      </c>
      <c r="D65" s="13">
        <f ca="1">_XLL.ASELECTTUSSEN(1,COUNTA(ehs.a))</f>
        <v>1</v>
      </c>
      <c r="E65" s="70" t="s">
        <v>31</v>
      </c>
      <c r="F65" s="70"/>
      <c r="I65" s="13">
        <f ca="1">_XLL.ASELECTTUSSEN(1,3)</f>
        <v>3</v>
      </c>
      <c r="J65" s="13" t="s">
        <v>27</v>
      </c>
      <c r="K65" s="13" t="s">
        <v>28</v>
      </c>
      <c r="L65" s="13">
        <f ca="1">_XLL.ASELECTTUSSEN(1,COUNTA(ehs.a))</f>
        <v>1</v>
      </c>
      <c r="M65" s="70" t="s">
        <v>31</v>
      </c>
      <c r="N65" s="70"/>
    </row>
    <row r="66" spans="1:14" ht="12.75" hidden="1">
      <c r="A66" s="11">
        <v>1</v>
      </c>
      <c r="B66" s="11" t="s">
        <v>1</v>
      </c>
      <c r="C66" s="11" t="str">
        <f>symb.a</f>
        <v>m</v>
      </c>
      <c r="D66" s="11">
        <f>LOOKUP(D65,ehs.nr,ehs.a)</f>
        <v>1</v>
      </c>
      <c r="E66" s="3">
        <f>E67*E68</f>
        <v>253624</v>
      </c>
      <c r="F66" s="14" t="str">
        <f>LOOKUP(D66,eha.nr,eha.naam)</f>
        <v>kg</v>
      </c>
      <c r="I66" s="11">
        <v>1</v>
      </c>
      <c r="J66" s="11" t="s">
        <v>1</v>
      </c>
      <c r="K66" s="11" t="str">
        <f>symb.a</f>
        <v>m</v>
      </c>
      <c r="L66" s="11">
        <f>LOOKUP(L65,ehs.nr,ehs.a)</f>
        <v>1</v>
      </c>
      <c r="M66" s="3">
        <f>M67*M68</f>
        <v>555234</v>
      </c>
      <c r="N66" s="14" t="str">
        <f>LOOKUP(L66,eha.nr,eha.naam)</f>
        <v>kg</v>
      </c>
    </row>
    <row r="67" spans="1:14" ht="12.75" hidden="1">
      <c r="A67" s="11">
        <v>2</v>
      </c>
      <c r="B67" s="11" t="s">
        <v>0</v>
      </c>
      <c r="C67" s="11" t="str">
        <f>symb.b</f>
        <v>p</v>
      </c>
      <c r="D67" s="11">
        <f>LOOKUP(D65,ehs.nr,ehs.b)</f>
        <v>1</v>
      </c>
      <c r="E67" s="48">
        <f ca="1">_XLL.ASELECTTUSSEN(1,b.max/b.min)*b.min</f>
        <v>56</v>
      </c>
      <c r="F67" s="14" t="str">
        <f>LOOKUP(D67,ehb.nr,ehb.naam)</f>
        <v>kg/cm³</v>
      </c>
      <c r="I67" s="11">
        <v>2</v>
      </c>
      <c r="J67" s="11" t="s">
        <v>0</v>
      </c>
      <c r="K67" s="11" t="str">
        <f>symb.b</f>
        <v>p</v>
      </c>
      <c r="L67" s="11">
        <f>LOOKUP(L65,ehs.nr,ehs.b)</f>
        <v>1</v>
      </c>
      <c r="M67" s="48">
        <f ca="1">_XLL.ASELECTTUSSEN(1,b.max/b.min)*b.min</f>
        <v>58</v>
      </c>
      <c r="N67" s="14" t="str">
        <f>LOOKUP(L67,ehb.nr,ehb.naam)</f>
        <v>kg/cm³</v>
      </c>
    </row>
    <row r="68" spans="1:14" ht="12.75" hidden="1">
      <c r="A68" s="11">
        <v>3</v>
      </c>
      <c r="B68" s="11" t="s">
        <v>2</v>
      </c>
      <c r="C68" s="11" t="str">
        <f>symb.c</f>
        <v>V</v>
      </c>
      <c r="D68" s="11">
        <f>LOOKUP(D65,ehs.nr,ehs.c)</f>
        <v>2</v>
      </c>
      <c r="E68" s="3">
        <f ca="1">_XLL.ASELECTTUSSEN(1,c.max/c.min)*c.min</f>
        <v>4529</v>
      </c>
      <c r="F68" s="14" t="str">
        <f>LOOKUP(D68,ehc.nr,ehc.naam)</f>
        <v>cm³</v>
      </c>
      <c r="I68" s="11">
        <v>3</v>
      </c>
      <c r="J68" s="11" t="s">
        <v>2</v>
      </c>
      <c r="K68" s="11" t="str">
        <f>symb.c</f>
        <v>V</v>
      </c>
      <c r="L68" s="11">
        <f>LOOKUP(L65,ehs.nr,ehs.c)</f>
        <v>2</v>
      </c>
      <c r="M68" s="3">
        <f ca="1">_XLL.ASELECTTUSSEN(1,c.max/c.min)*c.min</f>
        <v>9573</v>
      </c>
      <c r="N68" s="14" t="str">
        <f>LOOKUP(L68,ehc.nr,ehc.naam)</f>
        <v>cm³</v>
      </c>
    </row>
    <row r="69" spans="3:14" ht="12.75" hidden="1">
      <c r="C69" s="70" t="s">
        <v>29</v>
      </c>
      <c r="D69" s="70"/>
      <c r="E69" s="70" t="s">
        <v>34</v>
      </c>
      <c r="F69" s="70"/>
      <c r="K69" s="70" t="s">
        <v>29</v>
      </c>
      <c r="L69" s="70"/>
      <c r="M69" s="70" t="s">
        <v>34</v>
      </c>
      <c r="N69" s="70"/>
    </row>
    <row r="70" spans="3:14" ht="12.75" hidden="1">
      <c r="C70" s="3">
        <f>ROUND(IF(A66&lt;&gt;A65,E66,E66/LOOKUP(F76,A77:A86,D77:D86)),aantdec)</f>
        <v>253624</v>
      </c>
      <c r="D70" s="3" t="str">
        <f>IF(A66&lt;&gt;A65,F66,LOOKUP(F76,A77:A86,B77:B86))</f>
        <v>kg</v>
      </c>
      <c r="E70" s="3">
        <f>ROUND(IF(G50&lt;&gt;A66,IF(D70=F70,C70,C70*LOOKUP(F76,A77:A86,D77:D86)),E71*E72),aantdec)</f>
        <v>253624</v>
      </c>
      <c r="F70" s="3" t="str">
        <f>F66</f>
        <v>kg</v>
      </c>
      <c r="K70" s="3">
        <f>ROUND(IF(I66&lt;&gt;I65,M66,M66/LOOKUP(N76,I77:I86,L77:L86)),aantdec)</f>
        <v>555234</v>
      </c>
      <c r="L70" s="3" t="str">
        <f>IF(I66&lt;&gt;I65,N66,LOOKUP(N76,I77:I86,J77:J86))</f>
        <v>kg</v>
      </c>
      <c r="M70" s="3">
        <f>ROUND(IF(O50&lt;&gt;I66,IF(L70=N70,K70,K70*LOOKUP(N76,I77:I86,L77:L86)),M71*M72),aantdec)</f>
        <v>555234</v>
      </c>
      <c r="N70" s="3" t="str">
        <f>N66</f>
        <v>kg</v>
      </c>
    </row>
    <row r="71" spans="3:14" ht="12.75" hidden="1">
      <c r="C71" s="3">
        <f>ROUND(IF(A67&lt;&gt;A65,E67,E67/LOOKUP(F76,A77:A86,D77:D86)),aantdec)</f>
        <v>56</v>
      </c>
      <c r="D71" s="3" t="str">
        <f>IF(A67&lt;&gt;A65,F67,LOOKUP(F76,A77:A86,B77:B86))</f>
        <v>kg/cm³</v>
      </c>
      <c r="E71" s="3">
        <f>ROUND(IF(G50&lt;&gt;A67,IF(D71=F71,C71,C71*LOOKUP(F76,A77:A86,D77:D86)),E70/E72),aantdec)</f>
        <v>56</v>
      </c>
      <c r="F71" s="3" t="str">
        <f>F67</f>
        <v>kg/cm³</v>
      </c>
      <c r="K71" s="3">
        <f>ROUND(IF(I67&lt;&gt;I65,M67,M67/LOOKUP(N76,I77:I86,L77:L86)),aantdec)</f>
        <v>58</v>
      </c>
      <c r="L71" s="3" t="str">
        <f>IF(I67&lt;&gt;I65,N67,LOOKUP(N76,I77:I86,J77:J86))</f>
        <v>kg/cm³</v>
      </c>
      <c r="M71" s="3">
        <f>ROUND(IF(O50&lt;&gt;I67,IF(L71=N71,K71,K71*LOOKUP(N76,I77:I86,L77:L86)),M70/M72),aantdec)</f>
        <v>58</v>
      </c>
      <c r="N71" s="3" t="str">
        <f>N67</f>
        <v>kg/cm³</v>
      </c>
    </row>
    <row r="72" spans="3:14" ht="12.75" hidden="1">
      <c r="C72" s="3">
        <f>ROUND(IF(A68&lt;&gt;A65,E68,E68/LOOKUP(F76,A77:A86,D77:D86)),aantdec)</f>
        <v>5</v>
      </c>
      <c r="D72" s="3" t="str">
        <f>IF(A68&lt;&gt;A65,F68,LOOKUP(F76,A77:A86,B77:B86))</f>
        <v>dm³</v>
      </c>
      <c r="E72" s="3">
        <f>ROUND(IF(G50&lt;&gt;A68,IF(D72=F72,C72,C72*LOOKUP(F76,A77:A86,D77:D86)),E70/E71),aantdec)</f>
        <v>5000</v>
      </c>
      <c r="F72" s="3" t="str">
        <f>F68</f>
        <v>cm³</v>
      </c>
      <c r="K72" s="3">
        <f>ROUND(IF(I68&lt;&gt;I65,M68,M68/LOOKUP(N76,I77:I86,L77:L86)),aantdec)</f>
        <v>9573</v>
      </c>
      <c r="L72" s="3" t="str">
        <f>IF(I68&lt;&gt;I65,N68,LOOKUP(N76,I77:I86,J77:J86))</f>
        <v>cm³</v>
      </c>
      <c r="M72" s="3">
        <f>ROUND(IF(O50&lt;&gt;I68,IF(L72=N72,K72,K72*LOOKUP(N76,I77:I86,L77:L86)),M70/M71),aantdec)</f>
        <v>9573</v>
      </c>
      <c r="N72" s="3" t="str">
        <f>N68</f>
        <v>cm³</v>
      </c>
    </row>
    <row r="73" ht="12.75" hidden="1"/>
    <row r="74" spans="5:13" ht="12.75" hidden="1">
      <c r="E74" s="49">
        <f>LOOKUP(A65,A66:A68,E66:E68)</f>
        <v>4529</v>
      </c>
      <c r="M74" s="49">
        <f>LOOKUP(I65,I66:I68,M66:M68)</f>
        <v>9573</v>
      </c>
    </row>
    <row r="75" spans="5:13" ht="12.75" hidden="1">
      <c r="E75" s="49">
        <f>IF(A65=1,a.min,IF(A65=2,b.min,c.min))</f>
        <v>1</v>
      </c>
      <c r="M75" s="49">
        <f>IF(I65=1,a.min,IF(I65=2,b.min,c.min))</f>
        <v>1</v>
      </c>
    </row>
    <row r="76" spans="1:14" ht="12.75" hidden="1">
      <c r="A76" s="4">
        <f>COUNTA(IF(A65=1,eha.naam,IF(A65=2,ehb.naam,ehc.naam)))</f>
        <v>2</v>
      </c>
      <c r="B76" s="49" t="s">
        <v>19</v>
      </c>
      <c r="C76" s="49" t="s">
        <v>18</v>
      </c>
      <c r="D76" s="50">
        <f>LOOKUP(LOOKUP(A65,A66:A68,D66:D68),A77:A86,C77:C86)</f>
        <v>1</v>
      </c>
      <c r="E76" s="49">
        <f>IF(A65=1,a.max,IF(A65=2,b.max,c.max))</f>
        <v>10000</v>
      </c>
      <c r="F76" s="49">
        <f ca="1">_XLL.ASELECTTUSSEN(MIN(E77:E86),MAX(E77:E86))</f>
        <v>1</v>
      </c>
      <c r="I76" s="4">
        <f>COUNTA(IF(I65=1,eha.naam,IF(I65=2,ehb.naam,ehc.naam)))</f>
        <v>2</v>
      </c>
      <c r="J76" s="49" t="s">
        <v>19</v>
      </c>
      <c r="K76" s="49" t="s">
        <v>18</v>
      </c>
      <c r="L76" s="50">
        <f>LOOKUP(LOOKUP(I65,I66:I68,L66:L68),I77:I86,K77:K86)</f>
        <v>1</v>
      </c>
      <c r="M76" s="49">
        <f>IF(I65=1,a.max,IF(I65=2,b.max,c.max))</f>
        <v>10000</v>
      </c>
      <c r="N76" s="49">
        <f ca="1">_XLL.ASELECTTUSSEN(MIN(M77:M86),MAX(M77:M86))</f>
        <v>2</v>
      </c>
    </row>
    <row r="77" spans="1:13" ht="12.75" hidden="1">
      <c r="A77" s="9">
        <v>1</v>
      </c>
      <c r="B77" s="9" t="str">
        <f>T(LOOKUP(A77,eha.nr,IF(A65=1,eha.naam,IF(A65=2,ehb.naam,ehc.naam))))</f>
        <v>dm³</v>
      </c>
      <c r="C77" s="9">
        <f>IF(A77&gt;A76,"",LOOKUP(A77,eha.nr,IF(A65=1,eha.factor,IF(A65=2,ehb.factor,ehc.factor))))</f>
        <v>1000</v>
      </c>
      <c r="D77" s="51">
        <f>IF(C77&lt;&gt;"",C77/D76,"")</f>
        <v>1000</v>
      </c>
      <c r="E77" s="5">
        <f>IF(C77="","",IF(OR(E74/D77&lt;E75,E74/D77&gt;E76),"",A77))</f>
        <v>1</v>
      </c>
      <c r="I77" s="9">
        <v>1</v>
      </c>
      <c r="J77" s="9" t="str">
        <f>T(LOOKUP(I77,eha.nr,IF(I65=1,eha.naam,IF(I65=2,ehb.naam,ehc.naam))))</f>
        <v>dm³</v>
      </c>
      <c r="K77" s="9">
        <f>IF(I77&gt;I76,"",LOOKUP(I77,eha.nr,IF(I65=1,eha.factor,IF(I65=2,ehb.factor,ehc.factor))))</f>
        <v>1000</v>
      </c>
      <c r="L77" s="51">
        <f>IF(K77&lt;&gt;"",K77/L76,"")</f>
        <v>1000</v>
      </c>
      <c r="M77" s="5">
        <f>IF(K77="","",IF(OR(M74/L77&lt;M75,M74/L77&gt;M76),"",I77))</f>
        <v>1</v>
      </c>
    </row>
    <row r="78" spans="1:13" ht="12.75" hidden="1">
      <c r="A78" s="9">
        <v>2</v>
      </c>
      <c r="B78" s="9" t="str">
        <f>T(LOOKUP(A78,eha.nr,IF(A65=1,eha.naam,IF(A65=2,ehb.naam,ehc.naam))))</f>
        <v>cm³</v>
      </c>
      <c r="C78" s="9">
        <f>IF(A78&gt;A76,"",LOOKUP(A78,eha.nr,IF(A65=1,eha.factor,IF(A65=2,ehb.factor,ehc.factor))))</f>
        <v>1</v>
      </c>
      <c r="D78" s="51">
        <f>IF(C78&lt;&gt;"",C78/D76,"")</f>
        <v>1</v>
      </c>
      <c r="E78" s="5">
        <f>IF(C78="","",IF(OR(E74/D78&lt;E75,E74/D78&gt;E76),"",A78))</f>
        <v>2</v>
      </c>
      <c r="I78" s="9">
        <v>2</v>
      </c>
      <c r="J78" s="9" t="str">
        <f>T(LOOKUP(I78,eha.nr,IF(I65=1,eha.naam,IF(I65=2,ehb.naam,ehc.naam))))</f>
        <v>cm³</v>
      </c>
      <c r="K78" s="9">
        <f>IF(I78&gt;I76,"",LOOKUP(I78,eha.nr,IF(I65=1,eha.factor,IF(I65=2,ehb.factor,ehc.factor))))</f>
        <v>1</v>
      </c>
      <c r="L78" s="51">
        <f>IF(K78&lt;&gt;"",K78/L76,"")</f>
        <v>1</v>
      </c>
      <c r="M78" s="5">
        <f>IF(K78="","",IF(OR(M74/L78&lt;M75,M74/L78&gt;M76),"",I78))</f>
        <v>2</v>
      </c>
    </row>
    <row r="79" spans="1:13" ht="12.75" hidden="1">
      <c r="A79" s="9">
        <v>3</v>
      </c>
      <c r="B79" s="9">
        <f>T(LOOKUP(A79,eha.nr,IF(A65=1,eha.naam,IF(A65=2,ehb.naam,ehc.naam))))</f>
      </c>
      <c r="C79" s="9">
        <f>IF(A79&gt;A76,"",LOOKUP(A79,eha.nr,IF(A65=1,eha.factor,IF(A65=2,ehb.factor,ehc.factor))))</f>
      </c>
      <c r="D79" s="51">
        <f>IF(C79&lt;&gt;"",C79/D76,"")</f>
      </c>
      <c r="E79" s="5">
        <f>IF(C79="","",IF(OR(E74/D79&lt;E75,E74/D79&gt;E76),"",A79))</f>
      </c>
      <c r="I79" s="9">
        <v>3</v>
      </c>
      <c r="J79" s="9">
        <f>T(LOOKUP(I79,eha.nr,IF(I65=1,eha.naam,IF(I65=2,ehb.naam,ehc.naam))))</f>
      </c>
      <c r="K79" s="9">
        <f>IF(I79&gt;I76,"",LOOKUP(I79,eha.nr,IF(I65=1,eha.factor,IF(I65=2,ehb.factor,ehc.factor))))</f>
      </c>
      <c r="L79" s="51">
        <f>IF(K79&lt;&gt;"",K79/L76,"")</f>
      </c>
      <c r="M79" s="5">
        <f>IF(K79="","",IF(OR(M74/L79&lt;M75,M74/L79&gt;M76),"",I79))</f>
      </c>
    </row>
    <row r="80" spans="1:13" ht="12.75" hidden="1">
      <c r="A80" s="9">
        <v>4</v>
      </c>
      <c r="B80" s="9">
        <f>T(LOOKUP(A80,eha.nr,IF(A65=1,eha.naam,IF(A65=2,ehb.naam,ehc.naam))))</f>
      </c>
      <c r="C80" s="9">
        <f>IF(A80&gt;A76,"",LOOKUP(A80,eha.nr,IF(A65=1,eha.factor,IF(A65=2,ehb.factor,ehc.factor))))</f>
      </c>
      <c r="D80" s="51">
        <f>IF(C80&lt;&gt;"",C80/D76,"")</f>
      </c>
      <c r="E80" s="5">
        <f>IF(C80="","",IF(OR(E74/D80&lt;E75,E74/D80&gt;E76),"",A80))</f>
      </c>
      <c r="I80" s="9">
        <v>4</v>
      </c>
      <c r="J80" s="9">
        <f>T(LOOKUP(I80,eha.nr,IF(I65=1,eha.naam,IF(I65=2,ehb.naam,ehc.naam))))</f>
      </c>
      <c r="K80" s="9">
        <f>IF(I80&gt;I76,"",LOOKUP(I80,eha.nr,IF(I65=1,eha.factor,IF(I65=2,ehb.factor,ehc.factor))))</f>
      </c>
      <c r="L80" s="51">
        <f>IF(K80&lt;&gt;"",K80/L76,"")</f>
      </c>
      <c r="M80" s="5">
        <f>IF(K80="","",IF(OR(M74/L80&lt;M75,M74/L80&gt;M76),"",I80))</f>
      </c>
    </row>
    <row r="81" spans="1:13" ht="12.75" hidden="1">
      <c r="A81" s="9">
        <v>5</v>
      </c>
      <c r="B81" s="9">
        <f>T(LOOKUP(A81,eha.nr,IF(A65=1,eha.naam,IF(A65=2,ehb.naam,ehc.naam))))</f>
      </c>
      <c r="C81" s="9">
        <f>IF(A81&gt;A76,"",LOOKUP(A81,eha.nr,IF(A65=1,eha.factor,IF(A65=2,ehb.factor,ehc.factor))))</f>
      </c>
      <c r="D81" s="51">
        <f>IF(C81&lt;&gt;"",C81/D76,"")</f>
      </c>
      <c r="E81" s="5">
        <f>IF(C81="","",IF(OR(E74/D81&lt;E75,E74/D81&gt;E76),"",A81))</f>
      </c>
      <c r="I81" s="9">
        <v>5</v>
      </c>
      <c r="J81" s="9">
        <f>T(LOOKUP(I81,eha.nr,IF(I65=1,eha.naam,IF(I65=2,ehb.naam,ehc.naam))))</f>
      </c>
      <c r="K81" s="9">
        <f>IF(I81&gt;I76,"",LOOKUP(I81,eha.nr,IF(I65=1,eha.factor,IF(I65=2,ehb.factor,ehc.factor))))</f>
      </c>
      <c r="L81" s="51">
        <f>IF(K81&lt;&gt;"",K81/L76,"")</f>
      </c>
      <c r="M81" s="5">
        <f>IF(K81="","",IF(OR(M74/L81&lt;M75,M74/L81&gt;M76),"",I81))</f>
      </c>
    </row>
    <row r="82" spans="1:13" ht="12.75" hidden="1">
      <c r="A82" s="9">
        <v>6</v>
      </c>
      <c r="B82" s="9">
        <f>T(LOOKUP(A82,eha.nr,IF(A65=1,eha.naam,IF(A65=2,ehb.naam,ehc.naam))))</f>
      </c>
      <c r="C82" s="9">
        <f>IF(A82&gt;A76,"",LOOKUP(A82,eha.nr,IF(A65=1,eha.factor,IF(A65=2,ehb.factor,ehc.factor))))</f>
      </c>
      <c r="D82" s="51">
        <f>IF(C82&lt;&gt;"",C82/D76,"")</f>
      </c>
      <c r="E82" s="5">
        <f>IF(C82="","",IF(OR(E74/D82&lt;E75,E74/D82&gt;E76),"",A82))</f>
      </c>
      <c r="I82" s="9">
        <v>6</v>
      </c>
      <c r="J82" s="9">
        <f>T(LOOKUP(I82,eha.nr,IF(I65=1,eha.naam,IF(I65=2,ehb.naam,ehc.naam))))</f>
      </c>
      <c r="K82" s="9">
        <f>IF(I82&gt;I76,"",LOOKUP(I82,eha.nr,IF(I65=1,eha.factor,IF(I65=2,ehb.factor,ehc.factor))))</f>
      </c>
      <c r="L82" s="51">
        <f>IF(K82&lt;&gt;"",K82/L76,"")</f>
      </c>
      <c r="M82" s="5">
        <f>IF(K82="","",IF(OR(M74/L82&lt;M75,M74/L82&gt;M76),"",I82))</f>
      </c>
    </row>
    <row r="83" spans="1:13" ht="12.75" hidden="1">
      <c r="A83" s="9">
        <v>7</v>
      </c>
      <c r="B83" s="9">
        <f>T(LOOKUP(A83,eha.nr,IF(A65=1,eha.naam,IF(A65=2,ehb.naam,ehc.naam))))</f>
      </c>
      <c r="C83" s="9">
        <f>IF(A83&gt;A76,"",LOOKUP(A83,eha.nr,IF(A65=1,eha.factor,IF(A65=2,ehb.factor,ehc.factor))))</f>
      </c>
      <c r="D83" s="51">
        <f>IF(C83&lt;&gt;"",C83/D76,"")</f>
      </c>
      <c r="E83" s="5">
        <f>IF(C83="","",IF(OR(E74/D83&lt;E75,E74/D83&gt;E76),"",A83))</f>
      </c>
      <c r="I83" s="9">
        <v>7</v>
      </c>
      <c r="J83" s="9">
        <f>T(LOOKUP(I83,eha.nr,IF(I65=1,eha.naam,IF(I65=2,ehb.naam,ehc.naam))))</f>
      </c>
      <c r="K83" s="9">
        <f>IF(I83&gt;I76,"",LOOKUP(I83,eha.nr,IF(I65=1,eha.factor,IF(I65=2,ehb.factor,ehc.factor))))</f>
      </c>
      <c r="L83" s="51">
        <f>IF(K83&lt;&gt;"",K83/L76,"")</f>
      </c>
      <c r="M83" s="5">
        <f>IF(K83="","",IF(OR(M74/L83&lt;M75,M74/L83&gt;M76),"",I83))</f>
      </c>
    </row>
    <row r="84" spans="1:13" ht="12.75" hidden="1">
      <c r="A84" s="9">
        <v>8</v>
      </c>
      <c r="B84" s="9">
        <f>T(LOOKUP(A84,eha.nr,IF(A65=1,eha.naam,IF(A65=2,ehb.naam,ehc.naam))))</f>
      </c>
      <c r="C84" s="9">
        <f>IF(A84&gt;A76,"",LOOKUP(A84,eha.nr,IF(A65=1,eha.factor,IF(A65=2,ehb.factor,ehc.factor))))</f>
      </c>
      <c r="D84" s="51">
        <f>IF(C84&lt;&gt;"",C84/D76,"")</f>
      </c>
      <c r="E84" s="5">
        <f>IF(C84="","",IF(OR(E74/D84&lt;E75,E74/D84&gt;E76),"",A84))</f>
      </c>
      <c r="I84" s="9">
        <v>8</v>
      </c>
      <c r="J84" s="9">
        <f>T(LOOKUP(I84,eha.nr,IF(I65=1,eha.naam,IF(I65=2,ehb.naam,ehc.naam))))</f>
      </c>
      <c r="K84" s="9">
        <f>IF(I84&gt;I76,"",LOOKUP(I84,eha.nr,IF(I65=1,eha.factor,IF(I65=2,ehb.factor,ehc.factor))))</f>
      </c>
      <c r="L84" s="51">
        <f>IF(K84&lt;&gt;"",K84/L76,"")</f>
      </c>
      <c r="M84" s="5">
        <f>IF(K84="","",IF(OR(M74/L84&lt;M75,M74/L84&gt;M76),"",I84))</f>
      </c>
    </row>
    <row r="85" spans="1:13" ht="12.75" hidden="1">
      <c r="A85" s="9">
        <v>9</v>
      </c>
      <c r="B85" s="9">
        <f>T(LOOKUP(A85,eha.nr,IF(A65=1,eha.naam,IF(A65=2,ehb.naam,ehc.naam))))</f>
      </c>
      <c r="C85" s="9">
        <f>IF(A85&gt;A76,"",LOOKUP(A85,eha.nr,IF(A65=1,eha.factor,IF(A65=2,ehb.factor,ehc.factor))))</f>
      </c>
      <c r="D85" s="51">
        <f>IF(C85&lt;&gt;"",C85/D76,"")</f>
      </c>
      <c r="E85" s="5">
        <f>IF(C85="","",IF(OR(E74/D85&lt;E75,E74/D85&gt;E76),"",A85))</f>
      </c>
      <c r="I85" s="9">
        <v>9</v>
      </c>
      <c r="J85" s="9">
        <f>T(LOOKUP(I85,eha.nr,IF(I65=1,eha.naam,IF(I65=2,ehb.naam,ehc.naam))))</f>
      </c>
      <c r="K85" s="9">
        <f>IF(I85&gt;I76,"",LOOKUP(I85,eha.nr,IF(I65=1,eha.factor,IF(I65=2,ehb.factor,ehc.factor))))</f>
      </c>
      <c r="L85" s="51">
        <f>IF(K85&lt;&gt;"",K85/L76,"")</f>
      </c>
      <c r="M85" s="5">
        <f>IF(K85="","",IF(OR(M74/L85&lt;M75,M74/L85&gt;M76),"",I85))</f>
      </c>
    </row>
    <row r="86" spans="1:13" ht="12.75" hidden="1">
      <c r="A86" s="9">
        <v>10</v>
      </c>
      <c r="B86" s="9">
        <f>T(LOOKUP(A86,eha.nr,IF(A65=1,eha.naam,IF(A65=2,ehb.naam,ehc.naam))))</f>
      </c>
      <c r="C86" s="9">
        <f>IF(A86&gt;A76,"",LOOKUP(A86,eha.nr,IF(A65=1,eha.factor,IF(A65=2,ehb.factor,ehc.factor))))</f>
      </c>
      <c r="D86" s="51">
        <f>IF(C86&lt;&gt;"",C86/D76,"")</f>
      </c>
      <c r="E86" s="5">
        <f>IF(C86="","",IF(OR(E74/D86&lt;E75,E74/D86&gt;E76),"",A86))</f>
      </c>
      <c r="I86" s="9">
        <v>10</v>
      </c>
      <c r="J86" s="9">
        <f>T(LOOKUP(I86,eha.nr,IF(I65=1,eha.naam,IF(I65=2,ehb.naam,ehc.naam))))</f>
      </c>
      <c r="K86" s="9">
        <f>IF(I86&gt;I76,"",LOOKUP(I86,eha.nr,IF(I65=1,eha.factor,IF(I65=2,ehb.factor,ehc.factor))))</f>
      </c>
      <c r="L86" s="51">
        <f>IF(K86&lt;&gt;"",K86/L76,"")</f>
      </c>
      <c r="M86" s="5">
        <f>IF(K86="","",IF(OR(M74/L86&lt;M75,M74/L86&gt;M76),"",I86))</f>
      </c>
    </row>
    <row r="87" ht="12.75"/>
    <row r="88" spans="1:9" ht="12.75">
      <c r="A88" s="40" t="s">
        <v>37</v>
      </c>
      <c r="I88" s="40" t="s">
        <v>38</v>
      </c>
    </row>
    <row r="89" spans="1:16" ht="38.25" customHeight="1">
      <c r="A89" s="69" t="str">
        <f>Antwoorden!A89</f>
        <v>Wat is de dichtheid in g/cm³ van een kubusje met een volume van 55 cm³ dat 3 kg weegt?</v>
      </c>
      <c r="B89" s="69"/>
      <c r="C89" s="69"/>
      <c r="D89" s="69"/>
      <c r="E89" s="69"/>
      <c r="F89" s="69"/>
      <c r="G89" s="69"/>
      <c r="H89" s="52"/>
      <c r="I89" s="69" t="str">
        <f>Antwoorden!I89</f>
        <v>Als het volume van een voorwerp 5 cm³ is, hoe groot is dan de massa in kg ? De dichtheid van het voorwerp is 59 kg/cm³ 
</v>
      </c>
      <c r="J89" s="69"/>
      <c r="K89" s="69"/>
      <c r="L89" s="69"/>
      <c r="M89" s="69"/>
      <c r="N89" s="69"/>
      <c r="O89" s="69"/>
      <c r="P89" s="52"/>
    </row>
    <row r="90" spans="1:16" ht="12.75">
      <c r="A90" s="41"/>
      <c r="B90" s="42"/>
      <c r="C90" s="41"/>
      <c r="D90" s="43"/>
      <c r="E90" s="41"/>
      <c r="F90" s="41"/>
      <c r="G90" s="44"/>
      <c r="H90" s="45"/>
      <c r="I90" s="41"/>
      <c r="J90" s="42"/>
      <c r="K90" s="41"/>
      <c r="L90" s="43"/>
      <c r="M90" s="41"/>
      <c r="N90" s="41"/>
      <c r="O90" s="44"/>
      <c r="P90" s="45"/>
    </row>
    <row r="91" spans="1:16" ht="12.75">
      <c r="A91" s="41"/>
      <c r="B91" s="42"/>
      <c r="C91" s="41"/>
      <c r="D91" s="43"/>
      <c r="E91" s="41"/>
      <c r="F91" s="41"/>
      <c r="G91" s="44"/>
      <c r="H91" s="45"/>
      <c r="I91" s="41"/>
      <c r="J91" s="42"/>
      <c r="K91" s="41"/>
      <c r="L91" s="43"/>
      <c r="M91" s="41"/>
      <c r="N91" s="41"/>
      <c r="O91" s="44"/>
      <c r="P91" s="45"/>
    </row>
    <row r="92" spans="1:16" ht="12.75">
      <c r="A92" s="41"/>
      <c r="B92" s="42"/>
      <c r="C92" s="41"/>
      <c r="D92" s="43"/>
      <c r="E92" s="41"/>
      <c r="F92" s="41"/>
      <c r="G92" s="46"/>
      <c r="H92" s="45"/>
      <c r="I92" s="41"/>
      <c r="J92" s="42"/>
      <c r="K92" s="41"/>
      <c r="L92" s="43"/>
      <c r="M92" s="41"/>
      <c r="N92" s="41"/>
      <c r="O92" s="46"/>
      <c r="P92" s="45"/>
    </row>
    <row r="93" ht="3.75" customHeight="1"/>
    <row r="94" spans="2:10" ht="12.75">
      <c r="B94" s="47"/>
      <c r="J94" s="47"/>
    </row>
    <row r="95" spans="1:13" ht="12.75">
      <c r="A95" s="41"/>
      <c r="B95" s="47"/>
      <c r="C95" s="47"/>
      <c r="D95" s="47"/>
      <c r="E95" s="41"/>
      <c r="I95" s="41"/>
      <c r="J95" s="47"/>
      <c r="K95" s="47"/>
      <c r="L95" s="47"/>
      <c r="M95" s="41"/>
    </row>
    <row r="96" spans="3:11" ht="3.75" customHeight="1">
      <c r="C96" s="43"/>
      <c r="K96" s="43"/>
    </row>
    <row r="97" spans="2:10" ht="12.75">
      <c r="B97" s="47"/>
      <c r="J97" s="47"/>
    </row>
    <row r="98" spans="1:12" ht="12.75">
      <c r="A98" s="41"/>
      <c r="B98" s="47"/>
      <c r="C98" s="47"/>
      <c r="D98" s="47"/>
      <c r="I98" s="41"/>
      <c r="J98" s="47"/>
      <c r="K98" s="47"/>
      <c r="L98" s="47"/>
    </row>
    <row r="99" ht="3.75" customHeight="1"/>
    <row r="100" spans="1:14" ht="12.75">
      <c r="A100" s="41"/>
      <c r="B100" s="41"/>
      <c r="C100" s="41"/>
      <c r="D100" s="43"/>
      <c r="E100" s="41"/>
      <c r="F100" s="41"/>
      <c r="I100" s="41"/>
      <c r="J100" s="41"/>
      <c r="K100" s="41"/>
      <c r="L100" s="43"/>
      <c r="M100" s="41"/>
      <c r="N100" s="41"/>
    </row>
    <row r="101" spans="1:16" ht="12.75" hidden="1">
      <c r="A101" s="13"/>
      <c r="B101" s="2"/>
      <c r="C101" s="11"/>
      <c r="D101" s="1"/>
      <c r="E101" s="1"/>
      <c r="F101" s="1"/>
      <c r="G101" s="1"/>
      <c r="H101" s="1"/>
      <c r="I101" s="13"/>
      <c r="J101" s="2"/>
      <c r="K101" s="11"/>
      <c r="L101" s="1"/>
      <c r="M101" s="1"/>
      <c r="N101" s="1"/>
      <c r="O101" s="1"/>
      <c r="P101" s="1"/>
    </row>
    <row r="102" spans="1:15" ht="12.75" hidden="1">
      <c r="A102" s="11"/>
      <c r="B102" s="15"/>
      <c r="C102" s="15"/>
      <c r="D102" s="15"/>
      <c r="E102" s="1"/>
      <c r="G102" s="1"/>
      <c r="I102" s="11"/>
      <c r="J102" s="15"/>
      <c r="K102" s="15"/>
      <c r="L102" s="15"/>
      <c r="M102" s="1"/>
      <c r="O102" s="1"/>
    </row>
    <row r="103" spans="1:16" ht="12.75" hidden="1">
      <c r="A103" s="11"/>
      <c r="B103" s="15"/>
      <c r="C103" s="15"/>
      <c r="D103" s="15"/>
      <c r="E103" s="1"/>
      <c r="G103" s="1"/>
      <c r="H103" s="1"/>
      <c r="I103" s="11"/>
      <c r="J103" s="15"/>
      <c r="K103" s="15"/>
      <c r="L103" s="15"/>
      <c r="M103" s="1"/>
      <c r="O103" s="1"/>
      <c r="P103" s="1"/>
    </row>
    <row r="104" spans="1:16" ht="12.75" hidden="1">
      <c r="A104" s="11"/>
      <c r="B104" s="15"/>
      <c r="C104" s="15"/>
      <c r="D104" s="15"/>
      <c r="E104" s="1"/>
      <c r="G104" s="1"/>
      <c r="H104" s="1"/>
      <c r="I104" s="11"/>
      <c r="J104" s="15"/>
      <c r="K104" s="15"/>
      <c r="L104" s="15"/>
      <c r="M104" s="1"/>
      <c r="O104" s="1"/>
      <c r="P104" s="1"/>
    </row>
    <row r="105" spans="2:16" ht="12.75" hidden="1">
      <c r="B105" s="15"/>
      <c r="C105" s="15"/>
      <c r="D105" s="15"/>
      <c r="E105" s="1"/>
      <c r="H105" s="1"/>
      <c r="J105" s="15"/>
      <c r="K105" s="15"/>
      <c r="L105" s="15"/>
      <c r="M105" s="1"/>
      <c r="P105" s="1"/>
    </row>
    <row r="106" spans="5:13" ht="12.75" hidden="1">
      <c r="E106" s="11"/>
      <c r="M106" s="11"/>
    </row>
    <row r="107" spans="1:14" ht="12.75" hidden="1">
      <c r="A107" s="13"/>
      <c r="B107" s="13"/>
      <c r="C107" s="13"/>
      <c r="D107" s="13"/>
      <c r="E107" s="70"/>
      <c r="F107" s="70"/>
      <c r="I107" s="13"/>
      <c r="J107" s="13"/>
      <c r="K107" s="13"/>
      <c r="L107" s="13"/>
      <c r="M107" s="70"/>
      <c r="N107" s="70"/>
    </row>
    <row r="108" spans="1:14" ht="12.75" hidden="1">
      <c r="A108" s="11"/>
      <c r="B108" s="11"/>
      <c r="C108" s="11"/>
      <c r="D108" s="11"/>
      <c r="F108" s="14"/>
      <c r="I108" s="11"/>
      <c r="J108" s="11"/>
      <c r="K108" s="11"/>
      <c r="L108" s="11"/>
      <c r="N108" s="14"/>
    </row>
    <row r="109" spans="1:14" ht="12.75" hidden="1">
      <c r="A109" s="11"/>
      <c r="B109" s="11"/>
      <c r="C109" s="11"/>
      <c r="D109" s="11"/>
      <c r="E109" s="48"/>
      <c r="F109" s="14"/>
      <c r="I109" s="11"/>
      <c r="J109" s="11"/>
      <c r="K109" s="11"/>
      <c r="L109" s="11"/>
      <c r="M109" s="48"/>
      <c r="N109" s="14"/>
    </row>
    <row r="110" spans="1:14" ht="12.75" hidden="1">
      <c r="A110" s="11"/>
      <c r="B110" s="11"/>
      <c r="C110" s="11"/>
      <c r="D110" s="11"/>
      <c r="F110" s="14"/>
      <c r="I110" s="11"/>
      <c r="J110" s="11"/>
      <c r="K110" s="11"/>
      <c r="L110" s="11"/>
      <c r="N110" s="14"/>
    </row>
    <row r="111" spans="3:14" ht="12.75" hidden="1">
      <c r="C111" s="70"/>
      <c r="D111" s="70"/>
      <c r="E111" s="70"/>
      <c r="F111" s="70"/>
      <c r="K111" s="70"/>
      <c r="L111" s="70"/>
      <c r="M111" s="70"/>
      <c r="N111" s="70"/>
    </row>
    <row r="112" ht="12.75" hidden="1"/>
    <row r="113" ht="12.75" hidden="1"/>
    <row r="114" ht="12.75" hidden="1"/>
    <row r="115" ht="12.75" hidden="1"/>
    <row r="116" spans="5:13" ht="12.75" hidden="1">
      <c r="E116" s="49"/>
      <c r="M116" s="49"/>
    </row>
    <row r="117" spans="5:13" ht="12.75" hidden="1">
      <c r="E117" s="49"/>
      <c r="M117" s="49"/>
    </row>
    <row r="118" spans="1:14" ht="12.75" hidden="1">
      <c r="A118" s="4"/>
      <c r="B118" s="49"/>
      <c r="C118" s="49"/>
      <c r="D118" s="50"/>
      <c r="E118" s="49"/>
      <c r="F118" s="49"/>
      <c r="I118" s="4"/>
      <c r="J118" s="49"/>
      <c r="K118" s="49"/>
      <c r="L118" s="50"/>
      <c r="M118" s="49"/>
      <c r="N118" s="49"/>
    </row>
    <row r="119" spans="1:13" ht="12.75" hidden="1">
      <c r="A119" s="9"/>
      <c r="B119" s="9"/>
      <c r="C119" s="9"/>
      <c r="D119" s="51"/>
      <c r="E119" s="5"/>
      <c r="I119" s="9"/>
      <c r="J119" s="9"/>
      <c r="K119" s="9"/>
      <c r="L119" s="51"/>
      <c r="M119" s="5"/>
    </row>
    <row r="120" spans="1:13" ht="12.75" hidden="1">
      <c r="A120" s="9"/>
      <c r="B120" s="9"/>
      <c r="C120" s="9"/>
      <c r="D120" s="51"/>
      <c r="E120" s="5"/>
      <c r="I120" s="9"/>
      <c r="J120" s="9"/>
      <c r="K120" s="9"/>
      <c r="L120" s="51"/>
      <c r="M120" s="5"/>
    </row>
    <row r="121" spans="1:13" ht="12.75" hidden="1">
      <c r="A121" s="9"/>
      <c r="B121" s="9"/>
      <c r="C121" s="9"/>
      <c r="D121" s="51"/>
      <c r="E121" s="5"/>
      <c r="I121" s="9"/>
      <c r="J121" s="9"/>
      <c r="K121" s="9"/>
      <c r="L121" s="51"/>
      <c r="M121" s="5"/>
    </row>
    <row r="122" spans="1:13" ht="12.75" hidden="1">
      <c r="A122" s="9"/>
      <c r="B122" s="9"/>
      <c r="C122" s="9"/>
      <c r="D122" s="51"/>
      <c r="E122" s="5"/>
      <c r="I122" s="9"/>
      <c r="J122" s="9"/>
      <c r="K122" s="9"/>
      <c r="L122" s="51"/>
      <c r="M122" s="5"/>
    </row>
    <row r="123" spans="1:13" ht="12.75" hidden="1">
      <c r="A123" s="9"/>
      <c r="B123" s="9"/>
      <c r="C123" s="9"/>
      <c r="D123" s="51"/>
      <c r="E123" s="5"/>
      <c r="I123" s="9"/>
      <c r="J123" s="9"/>
      <c r="K123" s="9"/>
      <c r="L123" s="51"/>
      <c r="M123" s="5"/>
    </row>
    <row r="124" spans="1:13" ht="12.75" hidden="1">
      <c r="A124" s="9"/>
      <c r="B124" s="9"/>
      <c r="C124" s="9"/>
      <c r="D124" s="51"/>
      <c r="E124" s="5"/>
      <c r="I124" s="9"/>
      <c r="J124" s="9"/>
      <c r="K124" s="9"/>
      <c r="L124" s="51"/>
      <c r="M124" s="5"/>
    </row>
    <row r="125" spans="1:13" ht="12.75" hidden="1">
      <c r="A125" s="9"/>
      <c r="B125" s="9"/>
      <c r="C125" s="9"/>
      <c r="D125" s="51"/>
      <c r="E125" s="5"/>
      <c r="I125" s="9"/>
      <c r="J125" s="9"/>
      <c r="K125" s="9"/>
      <c r="L125" s="51"/>
      <c r="M125" s="5"/>
    </row>
    <row r="126" spans="1:13" ht="12.75" hidden="1">
      <c r="A126" s="9"/>
      <c r="B126" s="9"/>
      <c r="C126" s="9"/>
      <c r="D126" s="51"/>
      <c r="E126" s="5"/>
      <c r="I126" s="9"/>
      <c r="J126" s="9"/>
      <c r="K126" s="9"/>
      <c r="L126" s="51"/>
      <c r="M126" s="5"/>
    </row>
    <row r="127" spans="1:13" ht="12.75" hidden="1">
      <c r="A127" s="9"/>
      <c r="B127" s="9"/>
      <c r="C127" s="9"/>
      <c r="D127" s="51"/>
      <c r="E127" s="5"/>
      <c r="I127" s="9"/>
      <c r="J127" s="9"/>
      <c r="K127" s="9"/>
      <c r="L127" s="51"/>
      <c r="M127" s="5"/>
    </row>
    <row r="128" spans="1:13" ht="12.75" hidden="1">
      <c r="A128" s="9"/>
      <c r="B128" s="9"/>
      <c r="C128" s="9"/>
      <c r="D128" s="51"/>
      <c r="E128" s="5"/>
      <c r="I128" s="9"/>
      <c r="J128" s="9"/>
      <c r="K128" s="9"/>
      <c r="L128" s="51"/>
      <c r="M128" s="5"/>
    </row>
    <row r="129" ht="12.75"/>
    <row r="131" ht="12.75"/>
    <row r="132" ht="12.75"/>
  </sheetData>
  <sheetProtection password="CC47" sheet="1" objects="1" scenarios="1"/>
  <mergeCells count="24">
    <mergeCell ref="A89:G89"/>
    <mergeCell ref="I89:O89"/>
    <mergeCell ref="E107:F107"/>
    <mergeCell ref="M107:N107"/>
    <mergeCell ref="C111:D111"/>
    <mergeCell ref="E111:F111"/>
    <mergeCell ref="K111:L111"/>
    <mergeCell ref="M111:N111"/>
    <mergeCell ref="A47:G47"/>
    <mergeCell ref="I47:O47"/>
    <mergeCell ref="E65:F65"/>
    <mergeCell ref="M65:N65"/>
    <mergeCell ref="C69:D69"/>
    <mergeCell ref="E69:F69"/>
    <mergeCell ref="K69:L69"/>
    <mergeCell ref="M69:N69"/>
    <mergeCell ref="A5:G5"/>
    <mergeCell ref="I5:O5"/>
    <mergeCell ref="E23:F23"/>
    <mergeCell ref="M23:N23"/>
    <mergeCell ref="C27:D27"/>
    <mergeCell ref="E27:F27"/>
    <mergeCell ref="K27:L27"/>
    <mergeCell ref="M27:N27"/>
  </mergeCells>
  <conditionalFormatting sqref="B10">
    <cfRule type="notContainsBlanks" priority="12" dxfId="0">
      <formula>LEN(TRIM(B10))&gt;0</formula>
    </cfRule>
  </conditionalFormatting>
  <conditionalFormatting sqref="B13">
    <cfRule type="notContainsBlanks" priority="11" dxfId="0">
      <formula>LEN(TRIM(B13))&gt;0</formula>
    </cfRule>
  </conditionalFormatting>
  <conditionalFormatting sqref="J10">
    <cfRule type="notContainsBlanks" priority="10" dxfId="0">
      <formula>LEN(TRIM(J10))&gt;0</formula>
    </cfRule>
  </conditionalFormatting>
  <conditionalFormatting sqref="J13">
    <cfRule type="notContainsBlanks" priority="9" dxfId="0">
      <formula>LEN(TRIM(J13))&gt;0</formula>
    </cfRule>
  </conditionalFormatting>
  <conditionalFormatting sqref="B52">
    <cfRule type="notContainsBlanks" priority="8" dxfId="0">
      <formula>LEN(TRIM(B52))&gt;0</formula>
    </cfRule>
  </conditionalFormatting>
  <conditionalFormatting sqref="B55">
    <cfRule type="notContainsBlanks" priority="7" dxfId="0">
      <formula>LEN(TRIM(B55))&gt;0</formula>
    </cfRule>
  </conditionalFormatting>
  <conditionalFormatting sqref="J52">
    <cfRule type="notContainsBlanks" priority="6" dxfId="0">
      <formula>LEN(TRIM(J52))&gt;0</formula>
    </cfRule>
  </conditionalFormatting>
  <conditionalFormatting sqref="J55">
    <cfRule type="notContainsBlanks" priority="5" dxfId="0">
      <formula>LEN(TRIM(J55))&gt;0</formula>
    </cfRule>
  </conditionalFormatting>
  <conditionalFormatting sqref="B94">
    <cfRule type="notContainsBlanks" priority="4" dxfId="0">
      <formula>LEN(TRIM(B94))&gt;0</formula>
    </cfRule>
  </conditionalFormatting>
  <conditionalFormatting sqref="B97">
    <cfRule type="notContainsBlanks" priority="3" dxfId="0">
      <formula>LEN(TRIM(B97))&gt;0</formula>
    </cfRule>
  </conditionalFormatting>
  <conditionalFormatting sqref="J94">
    <cfRule type="notContainsBlanks" priority="2" dxfId="0">
      <formula>LEN(TRIM(J94))&gt;0</formula>
    </cfRule>
  </conditionalFormatting>
  <conditionalFormatting sqref="J97">
    <cfRule type="notContainsBlanks" priority="1" dxfId="0">
      <formula>LEN(TRIM(J97))&gt;0</formula>
    </cfRule>
  </conditionalFormatting>
  <hyperlinks>
    <hyperlink ref="E2" r:id="rId1" display="www.naskpastoor.nl"/>
  </hyperlinks>
  <printOptions/>
  <pageMargins left="0.7" right="0.7" top="0.75" bottom="0.75" header="0.3" footer="0.3"/>
  <pageSetup orientation="portrait" paperSize="9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28"/>
  <sheetViews>
    <sheetView tabSelected="1" zoomScale="130" zoomScaleNormal="130" zoomScalePageLayoutView="0" workbookViewId="0" topLeftCell="A51">
      <selection activeCell="F143" sqref="F143"/>
    </sheetView>
  </sheetViews>
  <sheetFormatPr defaultColWidth="9.140625" defaultRowHeight="12.75"/>
  <cols>
    <col min="1" max="18" width="6.7109375" style="3" customWidth="1"/>
    <col min="19" max="153" width="5.7109375" style="3" customWidth="1"/>
    <col min="154" max="16384" width="9.140625" style="3" customWidth="1"/>
  </cols>
  <sheetData>
    <row r="1" ht="3.75" customHeight="1"/>
    <row r="2" spans="1:8" s="53" customFormat="1" ht="10.5">
      <c r="A2" s="54" t="s">
        <v>39</v>
      </c>
      <c r="E2" s="58" t="s">
        <v>41</v>
      </c>
      <c r="H2" s="53" t="s">
        <v>42</v>
      </c>
    </row>
    <row r="3" s="57" customFormat="1" ht="3.75" customHeight="1"/>
    <row r="4" spans="1:9" ht="12.75">
      <c r="A4" s="40" t="s">
        <v>32</v>
      </c>
      <c r="I4" s="40" t="s">
        <v>33</v>
      </c>
    </row>
    <row r="5" spans="1:16" ht="38.25" customHeight="1">
      <c r="A5" s="69" t="str">
        <f>CONCATENATE(E18,G18,E19,G19,E20,G20,E21)</f>
        <v>Bereken het volume in cm³ van een voorwerp met een dichtheid van 5 kg/cm³ en een massa van 60 kg</v>
      </c>
      <c r="B5" s="69"/>
      <c r="C5" s="69"/>
      <c r="D5" s="69"/>
      <c r="E5" s="69"/>
      <c r="F5" s="69"/>
      <c r="G5" s="69"/>
      <c r="H5" s="52"/>
      <c r="I5" s="69" t="str">
        <f>CONCATENATE(M18,O18,M19,O19,M20,O20,M21)</f>
        <v>Als het volume van een voorwerp 6 cm³ is, hoe groot is dan de massa in kg ? De dichtheid van het voorwerp is 87 kg/cm³ 
</v>
      </c>
      <c r="J5" s="69"/>
      <c r="K5" s="69"/>
      <c r="L5" s="69"/>
      <c r="M5" s="69"/>
      <c r="N5" s="69"/>
      <c r="O5" s="69"/>
      <c r="P5" s="52"/>
    </row>
    <row r="6" spans="1:16" ht="12.75">
      <c r="A6" s="41" t="str">
        <f>CONCATENATE(symb.a," =")</f>
        <v>m =</v>
      </c>
      <c r="B6" s="42">
        <f>IF(G8=1,"?",C28)</f>
        <v>60</v>
      </c>
      <c r="C6" s="41" t="str">
        <f>D28</f>
        <v>kg</v>
      </c>
      <c r="D6" s="43">
        <f>IF(F6&lt;&gt;"","=","")</f>
      </c>
      <c r="E6" s="41">
        <f>IF(F6&lt;&gt;"",E28,"")</f>
      </c>
      <c r="F6" s="41">
        <f>IF(AND(C6&lt;&gt;F24,G8&lt;&gt;H6),F24,"")</f>
      </c>
      <c r="G6" s="44">
        <f>IF(G8=1,2,1)</f>
        <v>1</v>
      </c>
      <c r="H6" s="45">
        <v>1</v>
      </c>
      <c r="I6" s="41" t="str">
        <f>CONCATENATE(symb.a," =")</f>
        <v>m =</v>
      </c>
      <c r="J6" s="42" t="str">
        <f>IF(O8=1,"?",K28)</f>
        <v>?</v>
      </c>
      <c r="K6" s="41" t="str">
        <f>L28</f>
        <v>kg</v>
      </c>
      <c r="L6" s="43">
        <f>IF(N6&lt;&gt;"","=","")</f>
      </c>
      <c r="M6" s="41">
        <f>IF(N6&lt;&gt;"",M28,"")</f>
      </c>
      <c r="N6" s="41">
        <f>IF(AND(K6&lt;&gt;N24,O8&lt;&gt;P6),N24,"")</f>
      </c>
      <c r="O6" s="44">
        <f>IF(O8=1,2,1)</f>
        <v>2</v>
      </c>
      <c r="P6" s="45">
        <v>1</v>
      </c>
    </row>
    <row r="7" spans="1:16" ht="12.75">
      <c r="A7" s="41" t="str">
        <f>CONCATENATE(symb.b," =")</f>
        <v>p =</v>
      </c>
      <c r="B7" s="42">
        <f>IF(G8=2,"?",C29)</f>
        <v>5</v>
      </c>
      <c r="C7" s="41" t="str">
        <f>D29</f>
        <v>kg/cm³</v>
      </c>
      <c r="D7" s="43">
        <f>IF(F7&lt;&gt;"","=","")</f>
      </c>
      <c r="E7" s="41">
        <f>IF(F7&lt;&gt;"",E29,"")</f>
      </c>
      <c r="F7" s="41">
        <f>IF(AND(C7&lt;&gt;F25,G8&lt;&gt;H7),F25,"")</f>
      </c>
      <c r="G7" s="44">
        <f>IF(G8=3,2,3)</f>
        <v>2</v>
      </c>
      <c r="H7" s="45">
        <v>2</v>
      </c>
      <c r="I7" s="41" t="str">
        <f>CONCATENATE(symb.b," =")</f>
        <v>p =</v>
      </c>
      <c r="J7" s="42">
        <f>IF(O8=2,"?",K29)</f>
        <v>87</v>
      </c>
      <c r="K7" s="41" t="str">
        <f>L29</f>
        <v>kg/cm³</v>
      </c>
      <c r="L7" s="43">
        <f>IF(N7&lt;&gt;"","=","")</f>
      </c>
      <c r="M7" s="41">
        <f>IF(N7&lt;&gt;"",M29,"")</f>
      </c>
      <c r="N7" s="41">
        <f>IF(AND(K7&lt;&gt;N25,O8&lt;&gt;P7),N25,"")</f>
      </c>
      <c r="O7" s="44">
        <f>IF(O8=3,2,3)</f>
        <v>3</v>
      </c>
      <c r="P7" s="45">
        <v>2</v>
      </c>
    </row>
    <row r="8" spans="1:16" ht="12.75">
      <c r="A8" s="41" t="str">
        <f>CONCATENATE(symb.c," =")</f>
        <v>V =</v>
      </c>
      <c r="B8" s="42" t="str">
        <f>IF(G8=3,"?",C30)</f>
        <v>?</v>
      </c>
      <c r="C8" s="41" t="str">
        <f>D30</f>
        <v>cm³</v>
      </c>
      <c r="D8" s="43">
        <f>IF(F8&lt;&gt;"","=","")</f>
      </c>
      <c r="E8" s="41">
        <f>IF(F8&lt;&gt;"",E30,"")</f>
      </c>
      <c r="F8" s="41">
        <f>IF(AND(C8&lt;&gt;F26,G8&lt;&gt;H8),F26,"")</f>
      </c>
      <c r="G8" s="46">
        <f>LOOKUP(C17,B24:B26,A24:A26)</f>
        <v>3</v>
      </c>
      <c r="H8" s="45">
        <v>3</v>
      </c>
      <c r="I8" s="41" t="str">
        <f>CONCATENATE(symb.c," =")</f>
        <v>V =</v>
      </c>
      <c r="J8" s="42">
        <f>IF(O8=3,"?",K30)</f>
        <v>6</v>
      </c>
      <c r="K8" s="41" t="str">
        <f>L30</f>
        <v>cm³</v>
      </c>
      <c r="L8" s="43">
        <f>IF(N8&lt;&gt;"","=","")</f>
      </c>
      <c r="M8" s="41">
        <f>IF(N8&lt;&gt;"",M30,"")</f>
      </c>
      <c r="N8" s="41">
        <f>IF(AND(K8&lt;&gt;N26,O8&lt;&gt;P8),N26,"")</f>
      </c>
      <c r="O8" s="46">
        <f>LOOKUP(K17,J24:J26,I24:I26)</f>
        <v>1</v>
      </c>
      <c r="P8" s="45">
        <v>3</v>
      </c>
    </row>
    <row r="9" ht="3.75" customHeight="1"/>
    <row r="10" spans="2:10" ht="12.75">
      <c r="B10" s="47" t="str">
        <f>IF(G8=1,"",symb.a)</f>
        <v>m</v>
      </c>
      <c r="J10" s="47">
        <f>IF(O8=1,"",symb.a)</f>
      </c>
    </row>
    <row r="11" spans="1:13" ht="12.75">
      <c r="A11" s="41" t="str">
        <f>CONCATENATE(LOOKUP(G8,A24:A26,C24:C26)," =")</f>
        <v>V =</v>
      </c>
      <c r="B11" s="47" t="str">
        <f>IF(G8=2,symb.c,symb.b)</f>
        <v>p</v>
      </c>
      <c r="C11" s="47">
        <f>IF(G8=1," x ","")</f>
      </c>
      <c r="D11" s="47">
        <f>IF(G8=1,symb.c,"")</f>
      </c>
      <c r="E11" s="41"/>
      <c r="I11" s="41" t="str">
        <f>CONCATENATE(LOOKUP(O8,I24:I26,K24:K26)," =")</f>
        <v>m =</v>
      </c>
      <c r="J11" s="47" t="str">
        <f>IF(O8=2,symb.c,symb.b)</f>
        <v>p</v>
      </c>
      <c r="K11" s="47" t="str">
        <f>IF(O8=1," x ","")</f>
        <v> x </v>
      </c>
      <c r="L11" s="47" t="str">
        <f>IF(O8=1,symb.c,"")</f>
        <v>V</v>
      </c>
      <c r="M11" s="41"/>
    </row>
    <row r="12" spans="3:11" ht="3.75" customHeight="1">
      <c r="C12" s="43"/>
      <c r="K12" s="43"/>
    </row>
    <row r="13" spans="2:10" ht="12.75">
      <c r="B13" s="47">
        <f>IF(G8=1,"",IF(E6&lt;&gt;"",E6,B6))</f>
        <v>60</v>
      </c>
      <c r="J13" s="47">
        <f>IF(O8=1,"",IF(M6&lt;&gt;"",M6,J6))</f>
      </c>
    </row>
    <row r="14" spans="1:12" ht="12.75">
      <c r="A14" s="41" t="str">
        <f>A11</f>
        <v>V =</v>
      </c>
      <c r="B14" s="47">
        <f>IF(G8=2,IF(E8&lt;&gt;"",E8,B8),IF(E7&lt;&gt;"",E7,B7))</f>
        <v>5</v>
      </c>
      <c r="C14" s="47">
        <f>IF(G8=1," x ","")</f>
      </c>
      <c r="D14" s="47">
        <f>IF(G8=1,IF(E8&lt;&gt;"",E8,B8),"")</f>
      </c>
      <c r="I14" s="41" t="str">
        <f>I11</f>
        <v>m =</v>
      </c>
      <c r="J14" s="47">
        <f>IF(O8=2,IF(M8&lt;&gt;"",M8,J8),IF(M7&lt;&gt;"",M7,J7))</f>
        <v>87</v>
      </c>
      <c r="K14" s="47" t="str">
        <f>IF(O8=1," x ","")</f>
        <v> x </v>
      </c>
      <c r="L14" s="47">
        <f>IF(O8=1,IF(M8&lt;&gt;"",M8,J8),"")</f>
        <v>6</v>
      </c>
    </row>
    <row r="15" ht="3.75" customHeight="1"/>
    <row r="16" spans="1:14" ht="12.75">
      <c r="A16" s="41" t="str">
        <f>A14</f>
        <v>V =</v>
      </c>
      <c r="B16" s="41">
        <f>IF(B13&lt;&gt;"",B13/B14,B14*D14)</f>
        <v>12</v>
      </c>
      <c r="C16" s="41" t="str">
        <f>LOOKUP(G8,A24:A26,F28:F30)</f>
        <v>cm³</v>
      </c>
      <c r="D16" s="43">
        <f>IF(F16&lt;&gt;"","=","")</f>
      </c>
      <c r="E16" s="41">
        <f>IF(F16&lt;&gt;"",ROUND(LOOKUP(G8,A24:A26,E28:E30)/LOOKUP(F34,A35:A44,D35:D44),aantdec),"")</f>
      </c>
      <c r="F16" s="41">
        <f>IF(LOOKUP(G8,A24:A26,D28:D30)&lt;&gt;C16,LOOKUP(G8,A24:A26,D28:D30),"")</f>
      </c>
      <c r="I16" s="41" t="str">
        <f>I14</f>
        <v>m =</v>
      </c>
      <c r="J16" s="41">
        <f>IF(J13&lt;&gt;"",J13/J14,J14*L14)</f>
        <v>522</v>
      </c>
      <c r="K16" s="41" t="str">
        <f>LOOKUP(O8,I24:I26,N28:N30)</f>
        <v>kg</v>
      </c>
      <c r="L16" s="43">
        <f>IF(N16&lt;&gt;"","=","")</f>
      </c>
      <c r="M16" s="41">
        <f>IF(N16&lt;&gt;"",ROUND(LOOKUP(O8,I24:I26,M28:M30)/LOOKUP(N34,I35:I44,L35:L44),aantdec),"")</f>
      </c>
      <c r="N16" s="41">
        <f>IF(LOOKUP(O8,I24:I26,L28:L30)&lt;&gt;K16,LOOKUP(O8,I24:I26,L28:L30),"")</f>
      </c>
    </row>
    <row r="17" spans="1:16" ht="12.75" hidden="1">
      <c r="A17" s="13" t="s">
        <v>16</v>
      </c>
      <c r="B17" s="2">
        <f ca="1">_XLL.ASELECTTUSSEN(1,COUNTA(vrg.txt))</f>
        <v>3</v>
      </c>
      <c r="C17" s="11" t="str">
        <f>LOOKUP(B17,vrg.nr,vrg.gvr)</f>
        <v>@</v>
      </c>
      <c r="D17" s="1" t="str">
        <f>LOOKUP(B17,vrg.nr,vrg.txt)</f>
        <v>Bereken het volume in @ van een voorwerp met een dichtheid van * en een massa van &amp;</v>
      </c>
      <c r="E17" s="1"/>
      <c r="F17" s="1" t="s">
        <v>30</v>
      </c>
      <c r="G17" s="1"/>
      <c r="H17" s="1"/>
      <c r="I17" s="13" t="s">
        <v>16</v>
      </c>
      <c r="J17" s="2">
        <f ca="1">_XLL.ASELECTTUSSEN(1,COUNTA(vrg.txt))</f>
        <v>2</v>
      </c>
      <c r="K17" s="11" t="str">
        <f>LOOKUP(J17,vrg.nr,vrg.gvr)</f>
        <v>&amp;</v>
      </c>
      <c r="L17" s="1" t="str">
        <f>LOOKUP(J17,vrg.nr,vrg.txt)</f>
        <v>Als het volume van een voorwerp @ is, hoe groot is dan de massa in &amp; ? De dichtheid van het voorwerp is * 
</v>
      </c>
      <c r="M17" s="1"/>
      <c r="N17" s="1" t="s">
        <v>30</v>
      </c>
      <c r="O17" s="1"/>
      <c r="P17" s="1"/>
    </row>
    <row r="18" spans="1:15" ht="12.75" hidden="1">
      <c r="A18" s="11">
        <v>1</v>
      </c>
      <c r="B18" s="15" t="str">
        <f>IF(OR(C18="*",C20="*"),"","*")</f>
        <v>*</v>
      </c>
      <c r="C18" s="15" t="str">
        <f>MID(D17,D18,1)</f>
        <v>@</v>
      </c>
      <c r="D18" s="15">
        <f>MIN(FIND("*",D17),FIND("&amp;",D17),FIND("@",D17))</f>
        <v>23</v>
      </c>
      <c r="E18" s="1" t="str">
        <f>LEFT(D17,D18-1)</f>
        <v>Bereken het volume in </v>
      </c>
      <c r="F18" s="3" t="s">
        <v>30</v>
      </c>
      <c r="G18" s="1" t="str">
        <f>CONCATENATE(IF(C18=C17,"",CONCATENATE(LOOKUP(C18,B24:B26,C28:C30)," ")),LOOKUP(C18,B24:B26,D28:D30))</f>
        <v>cm³</v>
      </c>
      <c r="I18" s="11">
        <v>1</v>
      </c>
      <c r="J18" s="15">
        <f>IF(OR(K18="*",K20="*"),"","*")</f>
      </c>
      <c r="K18" s="15" t="str">
        <f>MID(L17,L18,1)</f>
        <v>@</v>
      </c>
      <c r="L18" s="15">
        <f>MIN(FIND("*",L17),FIND("&amp;",L17),FIND("@",L17))</f>
        <v>33</v>
      </c>
      <c r="M18" s="1" t="str">
        <f>LEFT(L17,L18-1)</f>
        <v>Als het volume van een voorwerp </v>
      </c>
      <c r="N18" s="3" t="s">
        <v>30</v>
      </c>
      <c r="O18" s="1" t="str">
        <f>CONCATENATE(IF(K18=K17,"",CONCATENATE(LOOKUP(K18,J24:J26,K28:K30)," ")),LOOKUP(K18,J24:J26,L28:L30))</f>
        <v>6 cm³</v>
      </c>
    </row>
    <row r="19" spans="1:16" ht="12.75" hidden="1">
      <c r="A19" s="11">
        <v>2</v>
      </c>
      <c r="B19" s="15">
        <f>IF(OR(C18="@",C20="@"),"","@")</f>
      </c>
      <c r="C19" s="15" t="str">
        <f>CONCATENATE(B18,B19,B20)</f>
        <v>*</v>
      </c>
      <c r="D19" s="15">
        <f>FIND(C19,D17)</f>
        <v>64</v>
      </c>
      <c r="E19" s="1" t="str">
        <f>MID(D17,D18+1,D19-D18-1)</f>
        <v> van een voorwerp met een dichtheid van </v>
      </c>
      <c r="F19" s="3" t="s">
        <v>30</v>
      </c>
      <c r="G19" s="1" t="str">
        <f>CONCATENATE(IF(C19=C17,"",CONCATENATE(LOOKUP(C19,B24:B26,C28:C30)," ")),LOOKUP(C19,B24:B26,D28:D30))</f>
        <v>5 kg/cm³</v>
      </c>
      <c r="H19" s="1"/>
      <c r="I19" s="11">
        <v>2</v>
      </c>
      <c r="J19" s="15">
        <f>IF(OR(K18="@",K20="@"),"","@")</f>
      </c>
      <c r="K19" s="15" t="str">
        <f>CONCATENATE(J18,J19,J20)</f>
        <v>&amp;</v>
      </c>
      <c r="L19" s="15">
        <f>FIND(K19,L17)</f>
        <v>68</v>
      </c>
      <c r="M19" s="1" t="str">
        <f>MID(L17,L18+1,L19-L18-1)</f>
        <v> is, hoe groot is dan de massa in </v>
      </c>
      <c r="N19" s="3" t="s">
        <v>30</v>
      </c>
      <c r="O19" s="1" t="str">
        <f>CONCATENATE(IF(K19=K17,"",CONCATENATE(LOOKUP(K19,J24:J26,K28:K30)," ")),LOOKUP(K19,J24:J26,L28:L30))</f>
        <v>kg</v>
      </c>
      <c r="P19" s="1"/>
    </row>
    <row r="20" spans="1:16" ht="12.75" hidden="1">
      <c r="A20" s="11">
        <v>3</v>
      </c>
      <c r="B20" s="15">
        <f>IF(OR(C18="&amp;",C20="&amp;"),"","&amp;")</f>
      </c>
      <c r="C20" s="15" t="str">
        <f>MID(D17,D20,1)</f>
        <v>&amp;</v>
      </c>
      <c r="D20" s="15">
        <f>MAX(FIND("*",D17),FIND("&amp;",D17),FIND("@",D17))</f>
        <v>83</v>
      </c>
      <c r="E20" s="1" t="str">
        <f>MID(D17,D19+1,D20-D19-1)</f>
        <v> en een massa van </v>
      </c>
      <c r="F20" s="3" t="s">
        <v>30</v>
      </c>
      <c r="G20" s="1" t="str">
        <f>CONCATENATE(IF(C20=C17,"",CONCATENATE(LOOKUP(C20,B24:B26,C28:C30)," ")),LOOKUP(C20,B24:B26,D28:D30))</f>
        <v>60 kg</v>
      </c>
      <c r="H20" s="1"/>
      <c r="I20" s="11">
        <v>3</v>
      </c>
      <c r="J20" s="15" t="str">
        <f>IF(OR(K18="&amp;",K20="&amp;"),"","&amp;")</f>
        <v>&amp;</v>
      </c>
      <c r="K20" s="15" t="str">
        <f>MID(L17,L20,1)</f>
        <v>*</v>
      </c>
      <c r="L20" s="15">
        <f>MAX(FIND("*",L17),FIND("&amp;",L17),FIND("@",L17))</f>
        <v>105</v>
      </c>
      <c r="M20" s="1" t="str">
        <f>MID(L17,L19+1,L20-L19-1)</f>
        <v> ? De dichtheid van het voorwerp is </v>
      </c>
      <c r="N20" s="3" t="s">
        <v>30</v>
      </c>
      <c r="O20" s="1" t="str">
        <f>CONCATENATE(IF(K20=K17,"",CONCATENATE(LOOKUP(K20,J24:J26,K28:K30)," ")),LOOKUP(K20,J24:J26,L28:L30))</f>
        <v>87 kg/cm³</v>
      </c>
      <c r="P20" s="1"/>
    </row>
    <row r="21" spans="2:16" ht="12.75" hidden="1">
      <c r="B21" s="15"/>
      <c r="C21" s="15"/>
      <c r="D21" s="15"/>
      <c r="E21" s="1">
        <f>RIGHT(D17,LEN(D17)-D20)</f>
      </c>
      <c r="F21" s="3" t="s">
        <v>30</v>
      </c>
      <c r="H21" s="1"/>
      <c r="J21" s="15"/>
      <c r="K21" s="15"/>
      <c r="L21" s="15"/>
      <c r="M21" s="1" t="str">
        <f>RIGHT(L17,LEN(L17)-L20)</f>
        <v> 
</v>
      </c>
      <c r="N21" s="3" t="s">
        <v>30</v>
      </c>
      <c r="P21" s="1"/>
    </row>
    <row r="22" spans="5:13" ht="12.75" hidden="1">
      <c r="E22" s="11"/>
      <c r="M22" s="11"/>
    </row>
    <row r="23" spans="1:14" ht="12.75" hidden="1">
      <c r="A23" s="13">
        <f ca="1">_XLL.ASELECTTUSSEN(1,3)</f>
        <v>1</v>
      </c>
      <c r="B23" s="13" t="s">
        <v>27</v>
      </c>
      <c r="C23" s="13" t="s">
        <v>28</v>
      </c>
      <c r="D23" s="13">
        <f ca="1">_XLL.ASELECTTUSSEN(1,COUNTA(ehs.a))</f>
        <v>1</v>
      </c>
      <c r="E23" s="70" t="s">
        <v>31</v>
      </c>
      <c r="F23" s="70"/>
      <c r="I23" s="13">
        <f ca="1">_XLL.ASELECTTUSSEN(1,3)</f>
        <v>1</v>
      </c>
      <c r="J23" s="13" t="s">
        <v>27</v>
      </c>
      <c r="K23" s="13" t="s">
        <v>28</v>
      </c>
      <c r="L23" s="13">
        <f ca="1">_XLL.ASELECTTUSSEN(1,COUNTA(ehs.a))</f>
        <v>1</v>
      </c>
      <c r="M23" s="70" t="s">
        <v>31</v>
      </c>
      <c r="N23" s="70"/>
    </row>
    <row r="24" spans="1:14" ht="12.75" hidden="1">
      <c r="A24" s="11">
        <v>1</v>
      </c>
      <c r="B24" s="11" t="s">
        <v>1</v>
      </c>
      <c r="C24" s="11" t="str">
        <f>symb.a</f>
        <v>m</v>
      </c>
      <c r="D24" s="11">
        <f>LOOKUP(D23,ehs.nr,ehs.a)</f>
        <v>1</v>
      </c>
      <c r="E24" s="3">
        <f>E25*E26</f>
        <v>60</v>
      </c>
      <c r="F24" s="14" t="str">
        <f>LOOKUP(D24,eha.nr,eha.naam)</f>
        <v>kg</v>
      </c>
      <c r="I24" s="11">
        <v>1</v>
      </c>
      <c r="J24" s="11" t="s">
        <v>1</v>
      </c>
      <c r="K24" s="11" t="str">
        <f>symb.a</f>
        <v>m</v>
      </c>
      <c r="L24" s="11">
        <f>LOOKUP(L23,ehs.nr,ehs.a)</f>
        <v>1</v>
      </c>
      <c r="M24" s="3">
        <f>M25*M26</f>
        <v>522</v>
      </c>
      <c r="N24" s="14" t="str">
        <f>LOOKUP(L24,eha.nr,eha.naam)</f>
        <v>kg</v>
      </c>
    </row>
    <row r="25" spans="1:14" ht="12.75" hidden="1">
      <c r="A25" s="11">
        <v>2</v>
      </c>
      <c r="B25" s="11" t="s">
        <v>0</v>
      </c>
      <c r="C25" s="11" t="str">
        <f>symb.b</f>
        <v>p</v>
      </c>
      <c r="D25" s="11">
        <f>LOOKUP(D23,ehs.nr,ehs.b)</f>
        <v>1</v>
      </c>
      <c r="E25" s="48">
        <f ca="1">ROUND((1+RAND()*8.99)*10^(_XLL.ASELECTTUSSEN(LOG(b.min),LOG(b.max)-1)),aantdec)</f>
        <v>5</v>
      </c>
      <c r="F25" s="14" t="str">
        <f>LOOKUP(D25,ehb.nr,ehb.naam)</f>
        <v>kg/cm³</v>
      </c>
      <c r="I25" s="11">
        <v>2</v>
      </c>
      <c r="J25" s="11" t="s">
        <v>0</v>
      </c>
      <c r="K25" s="11" t="str">
        <f>symb.b</f>
        <v>p</v>
      </c>
      <c r="L25" s="11">
        <f>LOOKUP(L23,ehs.nr,ehs.b)</f>
        <v>1</v>
      </c>
      <c r="M25" s="61">
        <f ca="1">ROUND((1+RAND()*8.99)*10^(_XLL.ASELECTTUSSEN(LOG(b.min),LOG(b.max)-1)),aantdec)</f>
        <v>87</v>
      </c>
      <c r="N25" s="14" t="str">
        <f>LOOKUP(L25,ehb.nr,ehb.naam)</f>
        <v>kg/cm³</v>
      </c>
    </row>
    <row r="26" spans="1:14" ht="12.75" hidden="1">
      <c r="A26" s="11">
        <v>3</v>
      </c>
      <c r="B26" s="11" t="s">
        <v>2</v>
      </c>
      <c r="C26" s="11" t="str">
        <f>symb.c</f>
        <v>V</v>
      </c>
      <c r="D26" s="11">
        <f>LOOKUP(D23,ehs.nr,ehs.c)</f>
        <v>2</v>
      </c>
      <c r="E26" s="3">
        <f ca="1">ROUND((1+RAND()*8.99)*10^(_XLL.ASELECTTUSSEN(LOG(c.min),LOG(c.max)-1)),aantdec)</f>
        <v>12</v>
      </c>
      <c r="F26" s="14" t="str">
        <f>LOOKUP(D26,ehc.nr,ehc.naam)</f>
        <v>cm³</v>
      </c>
      <c r="I26" s="11">
        <v>3</v>
      </c>
      <c r="J26" s="11" t="s">
        <v>2</v>
      </c>
      <c r="K26" s="11" t="str">
        <f>symb.c</f>
        <v>V</v>
      </c>
      <c r="L26" s="11">
        <f>LOOKUP(L23,ehs.nr,ehs.c)</f>
        <v>2</v>
      </c>
      <c r="M26" s="60">
        <f ca="1">ROUND((1+RAND()*8.99)*10^(_XLL.ASELECTTUSSEN(LOG(c.min),LOG(c.max)-1)),aantdec)</f>
        <v>6</v>
      </c>
      <c r="N26" s="14" t="str">
        <f>LOOKUP(L26,ehc.nr,ehc.naam)</f>
        <v>cm³</v>
      </c>
    </row>
    <row r="27" spans="3:14" ht="12.75" hidden="1">
      <c r="C27" s="70" t="s">
        <v>29</v>
      </c>
      <c r="D27" s="70"/>
      <c r="E27" s="70" t="s">
        <v>34</v>
      </c>
      <c r="F27" s="70"/>
      <c r="K27" s="70" t="s">
        <v>29</v>
      </c>
      <c r="L27" s="70"/>
      <c r="M27" s="70" t="s">
        <v>34</v>
      </c>
      <c r="N27" s="70"/>
    </row>
    <row r="28" spans="3:14" ht="12.75" hidden="1">
      <c r="C28" s="3">
        <f>ROUND(IF(A24&lt;&gt;A23,E24,E24/LOOKUP(F34,A35:A44,D35:D44)),aantdec)</f>
        <v>60</v>
      </c>
      <c r="D28" s="3" t="str">
        <f>IF(A24&lt;&gt;A23,F24,LOOKUP(F34,A35:A44,B35:B44))</f>
        <v>kg</v>
      </c>
      <c r="E28" s="3">
        <f>ROUND(IF(G8&lt;&gt;A24,IF(D28=F28,C28,C28*LOOKUP(F34,A35:A44,D35:D44)),E29*E30),aantdec)</f>
        <v>60</v>
      </c>
      <c r="F28" s="3" t="str">
        <f>F24</f>
        <v>kg</v>
      </c>
      <c r="K28" s="3">
        <f>ROUND(IF(I24&lt;&gt;I23,M24,M24/LOOKUP(N34,I35:I44,L35:L44)),aantdec)</f>
        <v>522</v>
      </c>
      <c r="L28" s="3" t="str">
        <f>IF(I24&lt;&gt;I23,N24,LOOKUP(N34,I35:I44,J35:J44))</f>
        <v>kg</v>
      </c>
      <c r="M28" s="3">
        <f>ROUND(IF(O8&lt;&gt;I24,IF(L28=N28,K28,K28*LOOKUP(N34,I35:I44,L35:L44)),M29*M30),aantdec)</f>
        <v>522</v>
      </c>
      <c r="N28" s="3" t="str">
        <f>N24</f>
        <v>kg</v>
      </c>
    </row>
    <row r="29" spans="3:14" ht="12.75" hidden="1">
      <c r="C29" s="3">
        <f>ROUND(IF(A25&lt;&gt;A23,E25,E25/LOOKUP(F34,A35:A44,D35:D44)),aantdec)</f>
        <v>5</v>
      </c>
      <c r="D29" s="3" t="str">
        <f>IF(A25&lt;&gt;A23,F25,LOOKUP(F34,A35:A44,B35:B44))</f>
        <v>kg/cm³</v>
      </c>
      <c r="E29" s="3">
        <f>ROUND(IF(G8&lt;&gt;A25,IF(D29=F29,C29,C29*LOOKUP(F34,A35:A44,D35:D44)),E28/E30),aantdec)</f>
        <v>5</v>
      </c>
      <c r="F29" s="3" t="str">
        <f>F25</f>
        <v>kg/cm³</v>
      </c>
      <c r="K29" s="3">
        <f>ROUND(IF(I25&lt;&gt;I23,M25,M25/LOOKUP(N34,I35:I44,L35:L44)),aantdec)</f>
        <v>87</v>
      </c>
      <c r="L29" s="3" t="str">
        <f>IF(I25&lt;&gt;I23,N25,LOOKUP(N34,I35:I44,J35:J44))</f>
        <v>kg/cm³</v>
      </c>
      <c r="M29" s="3">
        <f>ROUND(IF(O8&lt;&gt;I25,IF(L29=N29,K29,K29*LOOKUP(N34,I35:I44,L35:L44)),M28/M30),aantdec)</f>
        <v>87</v>
      </c>
      <c r="N29" s="3" t="str">
        <f>N25</f>
        <v>kg/cm³</v>
      </c>
    </row>
    <row r="30" spans="3:14" ht="12.75" hidden="1">
      <c r="C30" s="3">
        <f>ROUND(IF(A26&lt;&gt;A23,E26,E26/LOOKUP(F34,A35:A44,D35:D44)),aantdec)</f>
        <v>12</v>
      </c>
      <c r="D30" s="3" t="str">
        <f>IF(A26&lt;&gt;A23,F26,LOOKUP(F34,A35:A44,B35:B44))</f>
        <v>cm³</v>
      </c>
      <c r="E30" s="3">
        <f>ROUND(IF(G8&lt;&gt;A26,IF(D30=F30,C30,C30*LOOKUP(F34,A35:A44,D35:D44)),E28/E29),aantdec)</f>
        <v>12</v>
      </c>
      <c r="F30" s="3" t="str">
        <f>F26</f>
        <v>cm³</v>
      </c>
      <c r="K30" s="3">
        <f>ROUND(IF(I26&lt;&gt;I23,M26,M26/LOOKUP(N34,I35:I44,L35:L44)),aantdec)</f>
        <v>6</v>
      </c>
      <c r="L30" s="3" t="str">
        <f>IF(I26&lt;&gt;I23,N26,LOOKUP(N34,I35:I44,J35:J44))</f>
        <v>cm³</v>
      </c>
      <c r="M30" s="3">
        <f>ROUND(IF(O8&lt;&gt;I26,IF(L30=N30,K30,K30*LOOKUP(N34,I35:I44,L35:L44)),M28/M29),aantdec)</f>
        <v>6</v>
      </c>
      <c r="N30" s="3" t="str">
        <f>N26</f>
        <v>cm³</v>
      </c>
    </row>
    <row r="31" ht="12.75" hidden="1"/>
    <row r="32" spans="5:13" ht="12.75" hidden="1">
      <c r="E32" s="49">
        <f>LOOKUP(A23,A24:A26,E24:E26)</f>
        <v>60</v>
      </c>
      <c r="M32" s="49">
        <f>LOOKUP(I23,I24:I26,M24:M26)</f>
        <v>522</v>
      </c>
    </row>
    <row r="33" spans="5:13" ht="12.75" hidden="1">
      <c r="E33" s="49">
        <f>IF(A23=1,a.min,IF(A23=2,b.min,c.min))</f>
        <v>1</v>
      </c>
      <c r="M33" s="49">
        <f>IF(I23=1,a.min,IF(I23=2,b.min,c.min))</f>
        <v>1</v>
      </c>
    </row>
    <row r="34" spans="1:14" ht="12.75" hidden="1">
      <c r="A34" s="4">
        <f>COUNTA(IF(A23=1,eha.naam,IF(A23=2,ehb.naam,ehc.naam)))</f>
        <v>3</v>
      </c>
      <c r="B34" s="49" t="s">
        <v>19</v>
      </c>
      <c r="C34" s="49" t="s">
        <v>18</v>
      </c>
      <c r="D34" s="50">
        <f>LOOKUP(LOOKUP(A23,A24:A26,D24:D26),A35:A44,C35:C44)</f>
        <v>1000</v>
      </c>
      <c r="E34" s="49">
        <f>IF(A23=1,a.max,IF(A23=2,b.max,c.max))</f>
        <v>10000</v>
      </c>
      <c r="F34" s="49">
        <f ca="1">_XLL.ASELECTTUSSEN(MIN(E35:E44),MAX(E35:E44))</f>
        <v>1</v>
      </c>
      <c r="I34" s="4">
        <f>COUNTA(IF(I23=1,eha.naam,IF(I23=2,ehb.naam,ehc.naam)))</f>
        <v>3</v>
      </c>
      <c r="J34" s="49" t="s">
        <v>19</v>
      </c>
      <c r="K34" s="49" t="s">
        <v>18</v>
      </c>
      <c r="L34" s="50">
        <f>LOOKUP(LOOKUP(I23,I24:I26,L24:L26),I35:I44,K35:K44)</f>
        <v>1000</v>
      </c>
      <c r="M34" s="49">
        <f>IF(I23=1,a.max,IF(I23=2,b.max,c.max))</f>
        <v>10000</v>
      </c>
      <c r="N34" s="49">
        <f ca="1">_XLL.ASELECTTUSSEN(MIN(M35:M44),MAX(M35:M44))</f>
        <v>1</v>
      </c>
    </row>
    <row r="35" spans="1:13" ht="12.75" hidden="1">
      <c r="A35" s="9">
        <v>1</v>
      </c>
      <c r="B35" s="9" t="str">
        <f>T(LOOKUP(A35,eha.nr,IF(A23=1,eha.naam,IF(A23=2,ehb.naam,ehc.naam))))</f>
        <v>kg</v>
      </c>
      <c r="C35" s="9">
        <f>IF(A35&gt;A34,"",LOOKUP(A35,eha.nr,IF(A23=1,eha.factor,IF(A23=2,ehb.factor,ehc.factor))))</f>
        <v>1000</v>
      </c>
      <c r="D35" s="51">
        <f>IF(C35&lt;&gt;"",C35/D34,"")</f>
        <v>1</v>
      </c>
      <c r="E35" s="5">
        <f>IF(C35="","",IF(OR(E32/D35&lt;E33,E32/D35&gt;E34),"",A35))</f>
        <v>1</v>
      </c>
      <c r="I35" s="9">
        <v>1</v>
      </c>
      <c r="J35" s="9" t="str">
        <f>T(LOOKUP(I35,eha.nr,IF(I23=1,eha.naam,IF(I23=2,ehb.naam,ehc.naam))))</f>
        <v>kg</v>
      </c>
      <c r="K35" s="9">
        <f>IF(I35&gt;I34,"",LOOKUP(I35,eha.nr,IF(I23=1,eha.factor,IF(I23=2,ehb.factor,ehc.factor))))</f>
        <v>1000</v>
      </c>
      <c r="L35" s="51">
        <f>IF(K35&lt;&gt;"",K35/L34,"")</f>
        <v>1</v>
      </c>
      <c r="M35" s="5">
        <f>IF(K35="","",IF(OR(M32/L35&lt;M33,M32/L35&gt;M34),"",I35))</f>
        <v>1</v>
      </c>
    </row>
    <row r="36" spans="1:13" ht="12.75" hidden="1">
      <c r="A36" s="9">
        <v>2</v>
      </c>
      <c r="B36" s="9" t="str">
        <f>T(LOOKUP(A36,eha.nr,IF(A23=1,eha.naam,IF(A23=2,ehb.naam,ehc.naam))))</f>
        <v>g</v>
      </c>
      <c r="C36" s="9">
        <f>IF(A36&gt;A34,"",LOOKUP(A36,eha.nr,IF(A23=1,eha.factor,IF(A23=2,ehb.factor,ehc.factor))))</f>
        <v>1</v>
      </c>
      <c r="D36" s="51">
        <f>IF(C36&lt;&gt;"",C36/D34,"")</f>
        <v>0.001</v>
      </c>
      <c r="E36" s="5">
        <f>IF(C36="","",IF(OR(E32/D36&lt;E33,E32/D36&gt;E34),"",A36))</f>
      </c>
      <c r="I36" s="9">
        <v>2</v>
      </c>
      <c r="J36" s="9" t="str">
        <f>T(LOOKUP(I36,eha.nr,IF(I23=1,eha.naam,IF(I23=2,ehb.naam,ehc.naam))))</f>
        <v>g</v>
      </c>
      <c r="K36" s="9">
        <f>IF(I36&gt;I34,"",LOOKUP(I36,eha.nr,IF(I23=1,eha.factor,IF(I23=2,ehb.factor,ehc.factor))))</f>
        <v>1</v>
      </c>
      <c r="L36" s="51">
        <f>IF(K36&lt;&gt;"",K36/L34,"")</f>
        <v>0.001</v>
      </c>
      <c r="M36" s="5">
        <f>IF(K36="","",IF(OR(M32/L36&lt;M33,M32/L36&gt;M34),"",I36))</f>
      </c>
    </row>
    <row r="37" spans="1:13" ht="12.75" hidden="1">
      <c r="A37" s="9">
        <v>3</v>
      </c>
      <c r="B37" s="9" t="str">
        <f>T(LOOKUP(A37,eha.nr,IF(A23=1,eha.naam,IF(A23=2,ehb.naam,ehc.naam))))</f>
        <v>mg</v>
      </c>
      <c r="C37" s="9">
        <f>IF(A37&gt;A34,"",LOOKUP(A37,eha.nr,IF(A23=1,eha.factor,IF(A23=2,ehb.factor,ehc.factor))))</f>
        <v>0.001</v>
      </c>
      <c r="D37" s="51">
        <f>IF(C37&lt;&gt;"",C37/D34,"")</f>
        <v>1E-06</v>
      </c>
      <c r="E37" s="5">
        <f>IF(C37="","",IF(OR(E32/D37&lt;E33,E32/D37&gt;E34),"",A37))</f>
      </c>
      <c r="I37" s="9">
        <v>3</v>
      </c>
      <c r="J37" s="9" t="str">
        <f>T(LOOKUP(I37,eha.nr,IF(I23=1,eha.naam,IF(I23=2,ehb.naam,ehc.naam))))</f>
        <v>mg</v>
      </c>
      <c r="K37" s="9">
        <f>IF(I37&gt;I34,"",LOOKUP(I37,eha.nr,IF(I23=1,eha.factor,IF(I23=2,ehb.factor,ehc.factor))))</f>
        <v>0.001</v>
      </c>
      <c r="L37" s="51">
        <f>IF(K37&lt;&gt;"",K37/L34,"")</f>
        <v>1E-06</v>
      </c>
      <c r="M37" s="5">
        <f>IF(K37="","",IF(OR(M32/L37&lt;M33,M32/L37&gt;M34),"",I37))</f>
      </c>
    </row>
    <row r="38" spans="1:13" ht="12.75" hidden="1">
      <c r="A38" s="9">
        <v>4</v>
      </c>
      <c r="B38" s="9">
        <f>T(LOOKUP(A38,eha.nr,IF(A23=1,eha.naam,IF(A23=2,ehb.naam,ehc.naam))))</f>
      </c>
      <c r="C38" s="9">
        <f>IF(A38&gt;A34,"",LOOKUP(A38,eha.nr,IF(A23=1,eha.factor,IF(A23=2,ehb.factor,ehc.factor))))</f>
      </c>
      <c r="D38" s="51">
        <f>IF(C38&lt;&gt;"",C38/D34,"")</f>
      </c>
      <c r="E38" s="5">
        <f>IF(C38="","",IF(OR(E32/D38&lt;E33,E32/D38&gt;E34),"",A38))</f>
      </c>
      <c r="I38" s="9">
        <v>4</v>
      </c>
      <c r="J38" s="9">
        <f>T(LOOKUP(I38,eha.nr,IF(I23=1,eha.naam,IF(I23=2,ehb.naam,ehc.naam))))</f>
      </c>
      <c r="K38" s="9">
        <f>IF(I38&gt;I34,"",LOOKUP(I38,eha.nr,IF(I23=1,eha.factor,IF(I23=2,ehb.factor,ehc.factor))))</f>
      </c>
      <c r="L38" s="51">
        <f>IF(K38&lt;&gt;"",K38/L34,"")</f>
      </c>
      <c r="M38" s="5">
        <f>IF(K38="","",IF(OR(M32/L38&lt;M33,M32/L38&gt;M34),"",I38))</f>
      </c>
    </row>
    <row r="39" spans="1:13" ht="12.75" hidden="1">
      <c r="A39" s="9">
        <v>5</v>
      </c>
      <c r="B39" s="9">
        <f>T(LOOKUP(A39,eha.nr,IF(A23=1,eha.naam,IF(A23=2,ehb.naam,ehc.naam))))</f>
      </c>
      <c r="C39" s="9">
        <f>IF(A39&gt;A34,"",LOOKUP(A39,eha.nr,IF(A23=1,eha.factor,IF(A23=2,ehb.factor,ehc.factor))))</f>
      </c>
      <c r="D39" s="51">
        <f>IF(C39&lt;&gt;"",C39/D34,"")</f>
      </c>
      <c r="E39" s="5">
        <f>IF(C39="","",IF(OR(E32/D39&lt;E33,E32/D39&gt;E34),"",A39))</f>
      </c>
      <c r="I39" s="9">
        <v>5</v>
      </c>
      <c r="J39" s="9">
        <f>T(LOOKUP(I39,eha.nr,IF(I23=1,eha.naam,IF(I23=2,ehb.naam,ehc.naam))))</f>
      </c>
      <c r="K39" s="9">
        <f>IF(I39&gt;I34,"",LOOKUP(I39,eha.nr,IF(I23=1,eha.factor,IF(I23=2,ehb.factor,ehc.factor))))</f>
      </c>
      <c r="L39" s="51">
        <f>IF(K39&lt;&gt;"",K39/L34,"")</f>
      </c>
      <c r="M39" s="5">
        <f>IF(K39="","",IF(OR(M32/L39&lt;M33,M32/L39&gt;M34),"",I39))</f>
      </c>
    </row>
    <row r="40" spans="1:13" ht="12.75" hidden="1">
      <c r="A40" s="9">
        <v>6</v>
      </c>
      <c r="B40" s="9">
        <f>T(LOOKUP(A40,eha.nr,IF(A23=1,eha.naam,IF(A23=2,ehb.naam,ehc.naam))))</f>
      </c>
      <c r="C40" s="9">
        <f>IF(A40&gt;A34,"",LOOKUP(A40,eha.nr,IF(A23=1,eha.factor,IF(A23=2,ehb.factor,ehc.factor))))</f>
      </c>
      <c r="D40" s="51">
        <f>IF(C40&lt;&gt;"",C40/D34,"")</f>
      </c>
      <c r="E40" s="5">
        <f>IF(C40="","",IF(OR(E32/D40&lt;E33,E32/D40&gt;E34),"",A40))</f>
      </c>
      <c r="I40" s="9">
        <v>6</v>
      </c>
      <c r="J40" s="9">
        <f>T(LOOKUP(I40,eha.nr,IF(I23=1,eha.naam,IF(I23=2,ehb.naam,ehc.naam))))</f>
      </c>
      <c r="K40" s="9">
        <f>IF(I40&gt;I34,"",LOOKUP(I40,eha.nr,IF(I23=1,eha.factor,IF(I23=2,ehb.factor,ehc.factor))))</f>
      </c>
      <c r="L40" s="51">
        <f>IF(K40&lt;&gt;"",K40/L34,"")</f>
      </c>
      <c r="M40" s="5">
        <f>IF(K40="","",IF(OR(M32/L40&lt;M33,M32/L40&gt;M34),"",I40))</f>
      </c>
    </row>
    <row r="41" spans="1:13" ht="12.75" hidden="1">
      <c r="A41" s="9">
        <v>7</v>
      </c>
      <c r="B41" s="9">
        <f>T(LOOKUP(A41,eha.nr,IF(A23=1,eha.naam,IF(A23=2,ehb.naam,ehc.naam))))</f>
      </c>
      <c r="C41" s="9">
        <f>IF(A41&gt;A34,"",LOOKUP(A41,eha.nr,IF(A23=1,eha.factor,IF(A23=2,ehb.factor,ehc.factor))))</f>
      </c>
      <c r="D41" s="51">
        <f>IF(C41&lt;&gt;"",C41/D34,"")</f>
      </c>
      <c r="E41" s="5">
        <f>IF(C41="","",IF(OR(E32/D41&lt;E33,E32/D41&gt;E34),"",A41))</f>
      </c>
      <c r="I41" s="9">
        <v>7</v>
      </c>
      <c r="J41" s="9">
        <f>T(LOOKUP(I41,eha.nr,IF(I23=1,eha.naam,IF(I23=2,ehb.naam,ehc.naam))))</f>
      </c>
      <c r="K41" s="9">
        <f>IF(I41&gt;I34,"",LOOKUP(I41,eha.nr,IF(I23=1,eha.factor,IF(I23=2,ehb.factor,ehc.factor))))</f>
      </c>
      <c r="L41" s="51">
        <f>IF(K41&lt;&gt;"",K41/L34,"")</f>
      </c>
      <c r="M41" s="5">
        <f>IF(K41="","",IF(OR(M32/L41&lt;M33,M32/L41&gt;M34),"",I41))</f>
      </c>
    </row>
    <row r="42" spans="1:13" ht="12.75" hidden="1">
      <c r="A42" s="9">
        <v>8</v>
      </c>
      <c r="B42" s="9">
        <f>T(LOOKUP(A42,eha.nr,IF(A23=1,eha.naam,IF(A23=2,ehb.naam,ehc.naam))))</f>
      </c>
      <c r="C42" s="9">
        <f>IF(A42&gt;A34,"",LOOKUP(A42,eha.nr,IF(A23=1,eha.factor,IF(A23=2,ehb.factor,ehc.factor))))</f>
      </c>
      <c r="D42" s="51">
        <f>IF(C42&lt;&gt;"",C42/D34,"")</f>
      </c>
      <c r="E42" s="5">
        <f>IF(C42="","",IF(OR(E32/D42&lt;E33,E32/D42&gt;E34),"",A42))</f>
      </c>
      <c r="I42" s="9">
        <v>8</v>
      </c>
      <c r="J42" s="9">
        <f>T(LOOKUP(I42,eha.nr,IF(I23=1,eha.naam,IF(I23=2,ehb.naam,ehc.naam))))</f>
      </c>
      <c r="K42" s="9">
        <f>IF(I42&gt;I34,"",LOOKUP(I42,eha.nr,IF(I23=1,eha.factor,IF(I23=2,ehb.factor,ehc.factor))))</f>
      </c>
      <c r="L42" s="51">
        <f>IF(K42&lt;&gt;"",K42/L34,"")</f>
      </c>
      <c r="M42" s="5">
        <f>IF(K42="","",IF(OR(M32/L42&lt;M33,M32/L42&gt;M34),"",I42))</f>
      </c>
    </row>
    <row r="43" spans="1:13" ht="12.75" hidden="1">
      <c r="A43" s="9">
        <v>9</v>
      </c>
      <c r="B43" s="9">
        <f>T(LOOKUP(A43,eha.nr,IF(A23=1,eha.naam,IF(A23=2,ehb.naam,ehc.naam))))</f>
      </c>
      <c r="C43" s="9">
        <f>IF(A43&gt;A34,"",LOOKUP(A43,eha.nr,IF(A23=1,eha.factor,IF(A23=2,ehb.factor,ehc.factor))))</f>
      </c>
      <c r="D43" s="51">
        <f>IF(C43&lt;&gt;"",C43/D34,"")</f>
      </c>
      <c r="E43" s="5">
        <f>IF(C43="","",IF(OR(E32/D43&lt;E33,E32/D43&gt;E34),"",A43))</f>
      </c>
      <c r="I43" s="9">
        <v>9</v>
      </c>
      <c r="J43" s="9">
        <f>T(LOOKUP(I43,eha.nr,IF(I23=1,eha.naam,IF(I23=2,ehb.naam,ehc.naam))))</f>
      </c>
      <c r="K43" s="9">
        <f>IF(I43&gt;I34,"",LOOKUP(I43,eha.nr,IF(I23=1,eha.factor,IF(I23=2,ehb.factor,ehc.factor))))</f>
      </c>
      <c r="L43" s="51">
        <f>IF(K43&lt;&gt;"",K43/L34,"")</f>
      </c>
      <c r="M43" s="5">
        <f>IF(K43="","",IF(OR(M32/L43&lt;M33,M32/L43&gt;M34),"",I43))</f>
      </c>
    </row>
    <row r="44" spans="1:13" ht="12.75" hidden="1">
      <c r="A44" s="9">
        <v>10</v>
      </c>
      <c r="B44" s="9">
        <f>T(LOOKUP(A44,eha.nr,IF(A23=1,eha.naam,IF(A23=2,ehb.naam,ehc.naam))))</f>
      </c>
      <c r="C44" s="9">
        <f>IF(A44&gt;A34,"",LOOKUP(A44,eha.nr,IF(A23=1,eha.factor,IF(A23=2,ehb.factor,ehc.factor))))</f>
      </c>
      <c r="D44" s="51">
        <f>IF(C44&lt;&gt;"",C44/D34,"")</f>
      </c>
      <c r="E44" s="5">
        <f>IF(C44="","",IF(OR(E32/D44&lt;E33,E32/D44&gt;E34),"",A44))</f>
      </c>
      <c r="I44" s="9">
        <v>10</v>
      </c>
      <c r="J44" s="9">
        <f>T(LOOKUP(I44,eha.nr,IF(I23=1,eha.naam,IF(I23=2,ehb.naam,ehc.naam))))</f>
      </c>
      <c r="K44" s="9">
        <f>IF(I44&gt;I34,"",LOOKUP(I44,eha.nr,IF(I23=1,eha.factor,IF(I23=2,ehb.factor,ehc.factor))))</f>
      </c>
      <c r="L44" s="51">
        <f>IF(K44&lt;&gt;"",K44/L34,"")</f>
      </c>
      <c r="M44" s="5">
        <f>IF(K44="","",IF(OR(M32/L44&lt;M33,M32/L44&gt;M34),"",I44))</f>
      </c>
    </row>
    <row r="45" ht="12.75"/>
    <row r="46" spans="1:9" ht="12.75">
      <c r="A46" s="40" t="s">
        <v>35</v>
      </c>
      <c r="I46" s="40" t="s">
        <v>36</v>
      </c>
    </row>
    <row r="47" spans="1:16" ht="38.25" customHeight="1">
      <c r="A47" s="69" t="str">
        <f>CONCATENATE(E60,G60,E61,G61,E62,G62,E63)</f>
        <v>Wat is de dichtheid in kg/cm³ van een kubusje met een volume van 5 cm³ dat 185 kg weegt?</v>
      </c>
      <c r="B47" s="69"/>
      <c r="C47" s="69"/>
      <c r="D47" s="69"/>
      <c r="E47" s="69"/>
      <c r="F47" s="69"/>
      <c r="G47" s="69"/>
      <c r="H47" s="52"/>
      <c r="I47" s="69" t="str">
        <f>CONCATENATE(M60,O60,M61,O61,M62,O62,M63)</f>
        <v>Als het volume van een voorwerp 838 cm³ is, hoe groot is dan de massa in kg ? De dichtheid van het voorwerp is 62 g/cm³ 
</v>
      </c>
      <c r="J47" s="69"/>
      <c r="K47" s="69"/>
      <c r="L47" s="69"/>
      <c r="M47" s="69"/>
      <c r="N47" s="69"/>
      <c r="O47" s="69"/>
      <c r="P47" s="52"/>
    </row>
    <row r="48" spans="1:16" ht="12.75">
      <c r="A48" s="41" t="str">
        <f>CONCATENATE(symb.a," =")</f>
        <v>m =</v>
      </c>
      <c r="B48" s="42">
        <f>IF(G50=1,"?",C70)</f>
        <v>185</v>
      </c>
      <c r="C48" s="41" t="str">
        <f>D70</f>
        <v>kg</v>
      </c>
      <c r="D48" s="43">
        <f>IF(F48&lt;&gt;"","=","")</f>
      </c>
      <c r="E48" s="41">
        <f>IF(F48&lt;&gt;"",E70,"")</f>
      </c>
      <c r="F48" s="41">
        <f>IF(AND(C48&lt;&gt;F66,G50&lt;&gt;H48),F66,"")</f>
      </c>
      <c r="G48" s="44">
        <f>IF(G50=1,2,1)</f>
        <v>1</v>
      </c>
      <c r="H48" s="45">
        <v>1</v>
      </c>
      <c r="I48" s="41" t="str">
        <f>CONCATENATE(symb.a," =")</f>
        <v>m =</v>
      </c>
      <c r="J48" s="42" t="str">
        <f>IF(O50=1,"?",K70)</f>
        <v>?</v>
      </c>
      <c r="K48" s="41" t="str">
        <f>L70</f>
        <v>kg</v>
      </c>
      <c r="L48" s="43">
        <f>IF(N48&lt;&gt;"","=","")</f>
      </c>
      <c r="M48" s="41">
        <f>IF(N48&lt;&gt;"",M70,"")</f>
      </c>
      <c r="N48" s="41">
        <f>IF(AND(K48&lt;&gt;N66,O50&lt;&gt;P48),N66,"")</f>
      </c>
      <c r="O48" s="44">
        <f>IF(O50=1,2,1)</f>
        <v>2</v>
      </c>
      <c r="P48" s="45">
        <v>1</v>
      </c>
    </row>
    <row r="49" spans="1:16" ht="12.75">
      <c r="A49" s="41" t="str">
        <f>CONCATENATE(symb.b," =")</f>
        <v>p =</v>
      </c>
      <c r="B49" s="42" t="str">
        <f>IF(G50=2,"?",C71)</f>
        <v>?</v>
      </c>
      <c r="C49" s="41" t="str">
        <f>D71</f>
        <v>kg/cm³</v>
      </c>
      <c r="D49" s="43">
        <f>IF(F49&lt;&gt;"","=","")</f>
      </c>
      <c r="E49" s="41">
        <f>IF(F49&lt;&gt;"",E71,"")</f>
      </c>
      <c r="F49" s="41">
        <f>IF(AND(C49&lt;&gt;F67,G50&lt;&gt;H49),F67,"")</f>
      </c>
      <c r="G49" s="44">
        <f>IF(G50=3,2,3)</f>
        <v>3</v>
      </c>
      <c r="H49" s="45">
        <v>2</v>
      </c>
      <c r="I49" s="41" t="str">
        <f>CONCATENATE(symb.b," =")</f>
        <v>p =</v>
      </c>
      <c r="J49" s="42">
        <f>IF(O50=2,"?",K71)</f>
        <v>62</v>
      </c>
      <c r="K49" s="41" t="str">
        <f>L71</f>
        <v>g/cm³</v>
      </c>
      <c r="L49" s="43">
        <f>IF(N49&lt;&gt;"","=","")</f>
      </c>
      <c r="M49" s="41">
        <f>IF(N49&lt;&gt;"",M71,"")</f>
      </c>
      <c r="N49" s="41">
        <f>IF(AND(K49&lt;&gt;N67,O50&lt;&gt;P49),N67,"")</f>
      </c>
      <c r="O49" s="44">
        <f>IF(O50=3,2,3)</f>
        <v>3</v>
      </c>
      <c r="P49" s="45">
        <v>2</v>
      </c>
    </row>
    <row r="50" spans="1:16" ht="12.75">
      <c r="A50" s="41" t="str">
        <f>CONCATENATE(symb.c," =")</f>
        <v>V =</v>
      </c>
      <c r="B50" s="42">
        <f>IF(G50=3,"?",C72)</f>
        <v>5</v>
      </c>
      <c r="C50" s="41" t="str">
        <f>D72</f>
        <v>cm³</v>
      </c>
      <c r="D50" s="43">
        <f>IF(F50&lt;&gt;"","=","")</f>
      </c>
      <c r="E50" s="41">
        <f>IF(F50&lt;&gt;"",E72,"")</f>
      </c>
      <c r="F50" s="41">
        <f>IF(AND(C50&lt;&gt;F68,G50&lt;&gt;H50),F68,"")</f>
      </c>
      <c r="G50" s="46">
        <f>LOOKUP(C59,B66:B68,A66:A68)</f>
        <v>2</v>
      </c>
      <c r="H50" s="45">
        <v>3</v>
      </c>
      <c r="I50" s="41" t="str">
        <f>CONCATENATE(symb.c," =")</f>
        <v>V =</v>
      </c>
      <c r="J50" s="42">
        <f>IF(O50=3,"?",K72)</f>
        <v>838</v>
      </c>
      <c r="K50" s="41" t="str">
        <f>L72</f>
        <v>cm³</v>
      </c>
      <c r="L50" s="43">
        <f>IF(N50&lt;&gt;"","=","")</f>
      </c>
      <c r="M50" s="41">
        <f>IF(N50&lt;&gt;"",M72,"")</f>
      </c>
      <c r="N50" s="41">
        <f>IF(AND(K50&lt;&gt;N68,O50&lt;&gt;P50),N68,"")</f>
      </c>
      <c r="O50" s="46">
        <f>LOOKUP(K59,J66:J68,I66:I68)</f>
        <v>1</v>
      </c>
      <c r="P50" s="45">
        <v>3</v>
      </c>
    </row>
    <row r="51" ht="3.75" customHeight="1"/>
    <row r="52" spans="2:10" ht="12.75">
      <c r="B52" s="47" t="str">
        <f>IF(G50=1,"",symb.a)</f>
        <v>m</v>
      </c>
      <c r="J52" s="47">
        <f>IF(O50=1,"",symb.a)</f>
      </c>
    </row>
    <row r="53" spans="1:13" ht="12.75">
      <c r="A53" s="41" t="str">
        <f>CONCATENATE(LOOKUP(G50,A66:A68,C66:C68)," =")</f>
        <v>p =</v>
      </c>
      <c r="B53" s="47" t="str">
        <f>IF(G50=2,symb.c,symb.b)</f>
        <v>V</v>
      </c>
      <c r="C53" s="47">
        <f>IF(G50=1," x ","")</f>
      </c>
      <c r="D53" s="47">
        <f>IF(G50=1,symb.c,"")</f>
      </c>
      <c r="E53" s="41"/>
      <c r="I53" s="41" t="str">
        <f>CONCATENATE(LOOKUP(O50,I66:I68,K66:K68)," =")</f>
        <v>m =</v>
      </c>
      <c r="J53" s="47" t="str">
        <f>IF(O50=2,symb.c,symb.b)</f>
        <v>p</v>
      </c>
      <c r="K53" s="47" t="str">
        <f>IF(O50=1," x ","")</f>
        <v> x </v>
      </c>
      <c r="L53" s="47" t="str">
        <f>IF(O50=1,symb.c,"")</f>
        <v>V</v>
      </c>
      <c r="M53" s="41"/>
    </row>
    <row r="54" spans="3:11" ht="3.75" customHeight="1">
      <c r="C54" s="43"/>
      <c r="K54" s="43"/>
    </row>
    <row r="55" spans="2:10" ht="12.75">
      <c r="B55" s="47">
        <f>IF(G50=1,"",IF(E48&lt;&gt;"",E48,B48))</f>
        <v>185</v>
      </c>
      <c r="J55" s="47">
        <f>IF(O50=1,"",IF(M48&lt;&gt;"",M48,J48))</f>
      </c>
    </row>
    <row r="56" spans="1:12" ht="12.75">
      <c r="A56" s="41" t="str">
        <f>A53</f>
        <v>p =</v>
      </c>
      <c r="B56" s="47">
        <f>IF(G50=2,IF(E50&lt;&gt;"",E50,B50),IF(E49&lt;&gt;"",E49,B49))</f>
        <v>5</v>
      </c>
      <c r="C56" s="47">
        <f>IF(G50=1," x ","")</f>
      </c>
      <c r="D56" s="47">
        <f>IF(G50=1,IF(E50&lt;&gt;"",E50,B50),"")</f>
      </c>
      <c r="I56" s="41" t="str">
        <f>I53</f>
        <v>m =</v>
      </c>
      <c r="J56" s="47">
        <f>IF(O50=2,IF(M50&lt;&gt;"",M50,J50),IF(M49&lt;&gt;"",M49,J49))</f>
        <v>62</v>
      </c>
      <c r="K56" s="47" t="str">
        <f>IF(O50=1," x ","")</f>
        <v> x </v>
      </c>
      <c r="L56" s="47">
        <f>IF(O50=1,IF(M50&lt;&gt;"",M50,J50),"")</f>
        <v>838</v>
      </c>
    </row>
    <row r="57" ht="3.75" customHeight="1"/>
    <row r="58" spans="1:14" ht="12.75">
      <c r="A58" s="41" t="str">
        <f>A56</f>
        <v>p =</v>
      </c>
      <c r="B58" s="41">
        <f>IF(B55&lt;&gt;"",B55/B56,B56*D56)</f>
        <v>37</v>
      </c>
      <c r="C58" s="41" t="str">
        <f>LOOKUP(G50,A66:A68,F70:F72)</f>
        <v>kg/cm³</v>
      </c>
      <c r="D58" s="43">
        <f>IF(F58&lt;&gt;"","=","")</f>
      </c>
      <c r="E58" s="41">
        <f>IF(F58&lt;&gt;"",ROUND(LOOKUP(G50,A66:A68,E70:E72)/LOOKUP(F76,A77:A86,D77:D86),aantdec),"")</f>
      </c>
      <c r="F58" s="41">
        <f>IF(LOOKUP(G50,A66:A68,D70:D72)&lt;&gt;C58,LOOKUP(G50,A66:A68,D70:D72),"")</f>
      </c>
      <c r="I58" s="41" t="str">
        <f>I56</f>
        <v>m =</v>
      </c>
      <c r="J58" s="41">
        <f>IF(J55&lt;&gt;"",J55/J56,J56*L56)</f>
        <v>51956</v>
      </c>
      <c r="K58" s="41" t="str">
        <f>LOOKUP(O50,I66:I68,N70:N72)</f>
        <v>g</v>
      </c>
      <c r="L58" s="43" t="str">
        <f>IF(N58&lt;&gt;"","=","")</f>
        <v>=</v>
      </c>
      <c r="M58" s="41">
        <f>IF(N58&lt;&gt;"",ROUND(LOOKUP(O50,I66:I68,M70:M72)/LOOKUP(N76,I77:I86,L77:L86),aantdec),"")</f>
        <v>52</v>
      </c>
      <c r="N58" s="41" t="str">
        <f>IF(LOOKUP(O50,I66:I68,L70:L72)&lt;&gt;K58,LOOKUP(O50,I66:I68,L70:L72),"")</f>
        <v>kg</v>
      </c>
    </row>
    <row r="59" spans="1:16" ht="12.75" hidden="1">
      <c r="A59" s="13" t="s">
        <v>16</v>
      </c>
      <c r="B59" s="2">
        <f ca="1">_XLL.ASELECTTUSSEN(1,COUNTA(vrg.txt))</f>
        <v>1</v>
      </c>
      <c r="C59" s="11" t="str">
        <f>LOOKUP(B59,vrg.nr,vrg.gvr)</f>
        <v>*</v>
      </c>
      <c r="D59" s="1" t="str">
        <f>LOOKUP(B59,vrg.nr,vrg.txt)</f>
        <v>Wat is de dichtheid in * van een kubusje met een volume van @ dat &amp; weegt?</v>
      </c>
      <c r="E59" s="1"/>
      <c r="F59" s="1" t="s">
        <v>30</v>
      </c>
      <c r="G59" s="1"/>
      <c r="H59" s="1"/>
      <c r="I59" s="13" t="s">
        <v>16</v>
      </c>
      <c r="J59" s="2">
        <f ca="1">_XLL.ASELECTTUSSEN(1,COUNTA(vrg.txt))</f>
        <v>2</v>
      </c>
      <c r="K59" s="11" t="str">
        <f>LOOKUP(J59,vrg.nr,vrg.gvr)</f>
        <v>&amp;</v>
      </c>
      <c r="L59" s="1" t="str">
        <f>LOOKUP(J59,vrg.nr,vrg.txt)</f>
        <v>Als het volume van een voorwerp @ is, hoe groot is dan de massa in &amp; ? De dichtheid van het voorwerp is * 
</v>
      </c>
      <c r="M59" s="1"/>
      <c r="N59" s="1" t="s">
        <v>30</v>
      </c>
      <c r="O59" s="1"/>
      <c r="P59" s="1"/>
    </row>
    <row r="60" spans="1:15" ht="12.75" hidden="1">
      <c r="A60" s="11">
        <v>1</v>
      </c>
      <c r="B60" s="15">
        <f>IF(OR(C60="*",C62="*"),"","*")</f>
      </c>
      <c r="C60" s="15" t="str">
        <f>MID(D59,D60,1)</f>
        <v>*</v>
      </c>
      <c r="D60" s="15">
        <f>MIN(FIND("*",D59),FIND("&amp;",D59),FIND("@",D59))</f>
        <v>24</v>
      </c>
      <c r="E60" s="1" t="str">
        <f>LEFT(D59,D60-1)</f>
        <v>Wat is de dichtheid in </v>
      </c>
      <c r="F60" s="3" t="s">
        <v>30</v>
      </c>
      <c r="G60" s="1" t="str">
        <f>CONCATENATE(IF(C60=C59,"",CONCATENATE(LOOKUP(C60,B66:B68,C70:C72)," ")),LOOKUP(C60,B66:B68,D70:D72))</f>
        <v>kg/cm³</v>
      </c>
      <c r="I60" s="11">
        <v>1</v>
      </c>
      <c r="J60" s="15">
        <f>IF(OR(K60="*",K62="*"),"","*")</f>
      </c>
      <c r="K60" s="15" t="str">
        <f>MID(L59,L60,1)</f>
        <v>@</v>
      </c>
      <c r="L60" s="15">
        <f>MIN(FIND("*",L59),FIND("&amp;",L59),FIND("@",L59))</f>
        <v>33</v>
      </c>
      <c r="M60" s="1" t="str">
        <f>LEFT(L59,L60-1)</f>
        <v>Als het volume van een voorwerp </v>
      </c>
      <c r="N60" s="3" t="s">
        <v>30</v>
      </c>
      <c r="O60" s="1" t="str">
        <f>CONCATENATE(IF(K60=K59,"",CONCATENATE(LOOKUP(K60,J66:J68,K70:K72)," ")),LOOKUP(K60,J66:J68,L70:L72))</f>
        <v>838 cm³</v>
      </c>
    </row>
    <row r="61" spans="1:16" ht="12.75" hidden="1">
      <c r="A61" s="11">
        <v>2</v>
      </c>
      <c r="B61" s="15" t="str">
        <f>IF(OR(C60="@",C62="@"),"","@")</f>
        <v>@</v>
      </c>
      <c r="C61" s="15" t="str">
        <f>CONCATENATE(B60,B61,B62)</f>
        <v>@</v>
      </c>
      <c r="D61" s="15">
        <f>FIND(C61,D59)</f>
        <v>61</v>
      </c>
      <c r="E61" s="1" t="str">
        <f>MID(D59,D60+1,D61-D60-1)</f>
        <v> van een kubusje met een volume van </v>
      </c>
      <c r="F61" s="3" t="s">
        <v>30</v>
      </c>
      <c r="G61" s="1" t="str">
        <f>CONCATENATE(IF(C61=C59,"",CONCATENATE(LOOKUP(C61,B66:B68,C70:C72)," ")),LOOKUP(C61,B66:B68,D70:D72))</f>
        <v>5 cm³</v>
      </c>
      <c r="H61" s="1"/>
      <c r="I61" s="11">
        <v>2</v>
      </c>
      <c r="J61" s="15">
        <f>IF(OR(K60="@",K62="@"),"","@")</f>
      </c>
      <c r="K61" s="15" t="str">
        <f>CONCATENATE(J60,J61,J62)</f>
        <v>&amp;</v>
      </c>
      <c r="L61" s="15">
        <f>FIND(K61,L59)</f>
        <v>68</v>
      </c>
      <c r="M61" s="1" t="str">
        <f>MID(L59,L60+1,L61-L60-1)</f>
        <v> is, hoe groot is dan de massa in </v>
      </c>
      <c r="N61" s="3" t="s">
        <v>30</v>
      </c>
      <c r="O61" s="1" t="str">
        <f>CONCATENATE(IF(K61=K59,"",CONCATENATE(LOOKUP(K61,J66:J68,K70:K72)," ")),LOOKUP(K61,J66:J68,L70:L72))</f>
        <v>kg</v>
      </c>
      <c r="P61" s="1"/>
    </row>
    <row r="62" spans="1:16" ht="12.75" hidden="1">
      <c r="A62" s="11">
        <v>3</v>
      </c>
      <c r="B62" s="15">
        <f>IF(OR(C60="&amp;",C62="&amp;"),"","&amp;")</f>
      </c>
      <c r="C62" s="15" t="str">
        <f>MID(D59,D62,1)</f>
        <v>&amp;</v>
      </c>
      <c r="D62" s="15">
        <f>MAX(FIND("*",D59),FIND("&amp;",D59),FIND("@",D59))</f>
        <v>67</v>
      </c>
      <c r="E62" s="1" t="str">
        <f>MID(D59,D61+1,D62-D61-1)</f>
        <v> dat </v>
      </c>
      <c r="F62" s="3" t="s">
        <v>30</v>
      </c>
      <c r="G62" s="1" t="str">
        <f>CONCATENATE(IF(C62=C59,"",CONCATENATE(LOOKUP(C62,B66:B68,C70:C72)," ")),LOOKUP(C62,B66:B68,D70:D72))</f>
        <v>185 kg</v>
      </c>
      <c r="H62" s="1"/>
      <c r="I62" s="11">
        <v>3</v>
      </c>
      <c r="J62" s="15" t="str">
        <f>IF(OR(K60="&amp;",K62="&amp;"),"","&amp;")</f>
        <v>&amp;</v>
      </c>
      <c r="K62" s="15" t="str">
        <f>MID(L59,L62,1)</f>
        <v>*</v>
      </c>
      <c r="L62" s="15">
        <f>MAX(FIND("*",L59),FIND("&amp;",L59),FIND("@",L59))</f>
        <v>105</v>
      </c>
      <c r="M62" s="1" t="str">
        <f>MID(L59,L61+1,L62-L61-1)</f>
        <v> ? De dichtheid van het voorwerp is </v>
      </c>
      <c r="N62" s="3" t="s">
        <v>30</v>
      </c>
      <c r="O62" s="1" t="str">
        <f>CONCATENATE(IF(K62=K59,"",CONCATENATE(LOOKUP(K62,J66:J68,K70:K72)," ")),LOOKUP(K62,J66:J68,L70:L72))</f>
        <v>62 g/cm³</v>
      </c>
      <c r="P62" s="1"/>
    </row>
    <row r="63" spans="2:16" ht="12.75" hidden="1">
      <c r="B63" s="15"/>
      <c r="C63" s="15"/>
      <c r="D63" s="15"/>
      <c r="E63" s="1" t="str">
        <f>RIGHT(D59,LEN(D59)-D62)</f>
        <v> weegt?</v>
      </c>
      <c r="F63" s="3" t="s">
        <v>30</v>
      </c>
      <c r="H63" s="1"/>
      <c r="J63" s="15"/>
      <c r="K63" s="15"/>
      <c r="L63" s="15"/>
      <c r="M63" s="1" t="str">
        <f>RIGHT(L59,LEN(L59)-L62)</f>
        <v> 
</v>
      </c>
      <c r="N63" s="3" t="s">
        <v>30</v>
      </c>
      <c r="P63" s="1"/>
    </row>
    <row r="64" spans="5:13" ht="12.75" hidden="1">
      <c r="E64" s="11"/>
      <c r="M64" s="11"/>
    </row>
    <row r="65" spans="1:14" ht="12.75" hidden="1">
      <c r="A65" s="13">
        <f ca="1">_XLL.ASELECTTUSSEN(1,3)</f>
        <v>2</v>
      </c>
      <c r="B65" s="13" t="s">
        <v>27</v>
      </c>
      <c r="C65" s="13" t="s">
        <v>28</v>
      </c>
      <c r="D65" s="13">
        <f ca="1">_XLL.ASELECTTUSSEN(1,COUNTA(ehs.a))</f>
        <v>1</v>
      </c>
      <c r="E65" s="70" t="s">
        <v>31</v>
      </c>
      <c r="F65" s="70"/>
      <c r="I65" s="13">
        <f ca="1">_XLL.ASELECTTUSSEN(1,3)</f>
        <v>1</v>
      </c>
      <c r="J65" s="13" t="s">
        <v>27</v>
      </c>
      <c r="K65" s="13" t="s">
        <v>28</v>
      </c>
      <c r="L65" s="13">
        <f ca="1">_XLL.ASELECTTUSSEN(1,COUNTA(ehs.a))</f>
        <v>2</v>
      </c>
      <c r="M65" s="70" t="s">
        <v>31</v>
      </c>
      <c r="N65" s="70"/>
    </row>
    <row r="66" spans="1:14" ht="12.75" hidden="1">
      <c r="A66" s="11">
        <v>1</v>
      </c>
      <c r="B66" s="11" t="s">
        <v>1</v>
      </c>
      <c r="C66" s="11" t="str">
        <f>symb.a</f>
        <v>m</v>
      </c>
      <c r="D66" s="11">
        <f>LOOKUP(D65,ehs.nr,ehs.a)</f>
        <v>1</v>
      </c>
      <c r="E66" s="3">
        <f>E67*E68</f>
        <v>185</v>
      </c>
      <c r="F66" s="14" t="str">
        <f>LOOKUP(D66,eha.nr,eha.naam)</f>
        <v>kg</v>
      </c>
      <c r="I66" s="11">
        <v>1</v>
      </c>
      <c r="J66" s="11" t="s">
        <v>1</v>
      </c>
      <c r="K66" s="11" t="str">
        <f>symb.a</f>
        <v>m</v>
      </c>
      <c r="L66" s="11">
        <f>LOOKUP(L65,ehs.nr,ehs.a)</f>
        <v>2</v>
      </c>
      <c r="M66" s="3">
        <f>M67*M68</f>
        <v>51956</v>
      </c>
      <c r="N66" s="14" t="str">
        <f>LOOKUP(L66,eha.nr,eha.naam)</f>
        <v>g</v>
      </c>
    </row>
    <row r="67" spans="1:14" ht="12.75" hidden="1">
      <c r="A67" s="11">
        <v>2</v>
      </c>
      <c r="B67" s="11" t="s">
        <v>0</v>
      </c>
      <c r="C67" s="11" t="str">
        <f>symb.b</f>
        <v>p</v>
      </c>
      <c r="D67" s="11">
        <f>LOOKUP(D65,ehs.nr,ehs.b)</f>
        <v>1</v>
      </c>
      <c r="E67" s="61">
        <f ca="1">ROUND((1+RAND()*8.99)*10^(_XLL.ASELECTTUSSEN(LOG(b.min),LOG(b.max)-1)),aantdec)</f>
        <v>37</v>
      </c>
      <c r="F67" s="14" t="str">
        <f>LOOKUP(D67,ehb.nr,ehb.naam)</f>
        <v>kg/cm³</v>
      </c>
      <c r="I67" s="11">
        <v>2</v>
      </c>
      <c r="J67" s="11" t="s">
        <v>0</v>
      </c>
      <c r="K67" s="11" t="str">
        <f>symb.b</f>
        <v>p</v>
      </c>
      <c r="L67" s="11">
        <f>LOOKUP(L65,ehs.nr,ehs.b)</f>
        <v>2</v>
      </c>
      <c r="M67" s="61">
        <f ca="1">ROUND((1+RAND()*8.99)*10^(_XLL.ASELECTTUSSEN(LOG(b.min),LOG(b.max)-1)),aantdec)</f>
        <v>62</v>
      </c>
      <c r="N67" s="14" t="str">
        <f>LOOKUP(L67,ehb.nr,ehb.naam)</f>
        <v>g/cm³</v>
      </c>
    </row>
    <row r="68" spans="1:14" ht="12.75" hidden="1">
      <c r="A68" s="11">
        <v>3</v>
      </c>
      <c r="B68" s="11" t="s">
        <v>2</v>
      </c>
      <c r="C68" s="11" t="str">
        <f>symb.c</f>
        <v>V</v>
      </c>
      <c r="D68" s="11">
        <f>LOOKUP(D65,ehs.nr,ehs.c)</f>
        <v>2</v>
      </c>
      <c r="E68" s="60">
        <f ca="1">ROUND((1+RAND()*8.99)*10^(_XLL.ASELECTTUSSEN(LOG(c.min),LOG(c.max)-1)),aantdec)</f>
        <v>5</v>
      </c>
      <c r="F68" s="14" t="str">
        <f>LOOKUP(D68,ehc.nr,ehc.naam)</f>
        <v>cm³</v>
      </c>
      <c r="I68" s="11">
        <v>3</v>
      </c>
      <c r="J68" s="11" t="s">
        <v>2</v>
      </c>
      <c r="K68" s="11" t="str">
        <f>symb.c</f>
        <v>V</v>
      </c>
      <c r="L68" s="11">
        <f>LOOKUP(L65,ehs.nr,ehs.c)</f>
        <v>2</v>
      </c>
      <c r="M68" s="60">
        <f ca="1">ROUND((1+RAND()*8.99)*10^(_XLL.ASELECTTUSSEN(LOG(c.min),LOG(c.max)-1)),aantdec)</f>
        <v>838</v>
      </c>
      <c r="N68" s="14" t="str">
        <f>LOOKUP(L68,ehc.nr,ehc.naam)</f>
        <v>cm³</v>
      </c>
    </row>
    <row r="69" spans="3:14" ht="12.75" hidden="1">
      <c r="C69" s="70" t="s">
        <v>29</v>
      </c>
      <c r="D69" s="70"/>
      <c r="E69" s="70" t="s">
        <v>34</v>
      </c>
      <c r="F69" s="70"/>
      <c r="K69" s="70" t="s">
        <v>29</v>
      </c>
      <c r="L69" s="70"/>
      <c r="M69" s="70" t="s">
        <v>34</v>
      </c>
      <c r="N69" s="70"/>
    </row>
    <row r="70" spans="3:14" ht="12.75" hidden="1">
      <c r="C70" s="3">
        <f>ROUND(IF(A66&lt;&gt;A65,E66,E66/LOOKUP(F76,A77:A86,D77:D86)),aantdec)</f>
        <v>185</v>
      </c>
      <c r="D70" s="3" t="str">
        <f>IF(A66&lt;&gt;A65,F66,LOOKUP(F76,A77:A86,B77:B86))</f>
        <v>kg</v>
      </c>
      <c r="E70" s="3">
        <f>ROUND(IF(G50&lt;&gt;A66,IF(D70=F70,C70,C70*LOOKUP(F76,A77:A86,D77:D86)),E71*E72),aantdec)</f>
        <v>185</v>
      </c>
      <c r="F70" s="3" t="str">
        <f>F66</f>
        <v>kg</v>
      </c>
      <c r="K70" s="3">
        <f>ROUND(IF(I66&lt;&gt;I65,M66,M66/LOOKUP(N76,I77:I86,L77:L86)),aantdec)</f>
        <v>52</v>
      </c>
      <c r="L70" s="3" t="str">
        <f>IF(I66&lt;&gt;I65,N66,LOOKUP(N76,I77:I86,J77:J86))</f>
        <v>kg</v>
      </c>
      <c r="M70" s="3">
        <f>ROUND(IF(O50&lt;&gt;I66,IF(L70=N70,K70,K70*LOOKUP(N76,I77:I86,L77:L86)),M71*M72),aantdec)</f>
        <v>51956</v>
      </c>
      <c r="N70" s="3" t="str">
        <f>N66</f>
        <v>g</v>
      </c>
    </row>
    <row r="71" spans="3:14" ht="12.75" hidden="1">
      <c r="C71" s="3">
        <f>ROUND(IF(A67&lt;&gt;A65,E67,E67/LOOKUP(F76,A77:A86,D77:D86)),aantdec)</f>
        <v>37</v>
      </c>
      <c r="D71" s="3" t="str">
        <f>IF(A67&lt;&gt;A65,F67,LOOKUP(F76,A77:A86,B77:B86))</f>
        <v>kg/cm³</v>
      </c>
      <c r="E71" s="3">
        <f>ROUND(IF(G50&lt;&gt;A67,IF(D71=F71,C71,C71*LOOKUP(F76,A77:A86,D77:D86)),E70/E72),aantdec)</f>
        <v>37</v>
      </c>
      <c r="F71" s="3" t="str">
        <f>F67</f>
        <v>kg/cm³</v>
      </c>
      <c r="K71" s="3">
        <f>ROUND(IF(I67&lt;&gt;I65,M67,M67/LOOKUP(N76,I77:I86,L77:L86)),aantdec)</f>
        <v>62</v>
      </c>
      <c r="L71" s="3" t="str">
        <f>IF(I67&lt;&gt;I65,N67,LOOKUP(N76,I77:I86,J77:J86))</f>
        <v>g/cm³</v>
      </c>
      <c r="M71" s="3">
        <f>ROUND(IF(O50&lt;&gt;I67,IF(L71=N71,K71,K71*LOOKUP(N76,I77:I86,L77:L86)),M70/M72),aantdec)</f>
        <v>62</v>
      </c>
      <c r="N71" s="3" t="str">
        <f>N67</f>
        <v>g/cm³</v>
      </c>
    </row>
    <row r="72" spans="3:14" ht="12.75" hidden="1">
      <c r="C72" s="3">
        <f>ROUND(IF(A68&lt;&gt;A65,E68,E68/LOOKUP(F76,A77:A86,D77:D86)),aantdec)</f>
        <v>5</v>
      </c>
      <c r="D72" s="3" t="str">
        <f>IF(A68&lt;&gt;A65,F68,LOOKUP(F76,A77:A86,B77:B86))</f>
        <v>cm³</v>
      </c>
      <c r="E72" s="3">
        <f>ROUND(IF(G50&lt;&gt;A68,IF(D72=F72,C72,C72*LOOKUP(F76,A77:A86,D77:D86)),E70/E71),aantdec)</f>
        <v>5</v>
      </c>
      <c r="F72" s="3" t="str">
        <f>F68</f>
        <v>cm³</v>
      </c>
      <c r="K72" s="3">
        <f>ROUND(IF(I68&lt;&gt;I65,M68,M68/LOOKUP(N76,I77:I86,L77:L86)),aantdec)</f>
        <v>838</v>
      </c>
      <c r="L72" s="3" t="str">
        <f>IF(I68&lt;&gt;I65,N68,LOOKUP(N76,I77:I86,J77:J86))</f>
        <v>cm³</v>
      </c>
      <c r="M72" s="3">
        <f>ROUND(IF(O50&lt;&gt;I68,IF(L72=N72,K72,K72*LOOKUP(N76,I77:I86,L77:L86)),M70/M71),aantdec)</f>
        <v>838</v>
      </c>
      <c r="N72" s="3" t="str">
        <f>N68</f>
        <v>cm³</v>
      </c>
    </row>
    <row r="73" ht="12.75" hidden="1"/>
    <row r="74" spans="5:13" ht="12.75" hidden="1">
      <c r="E74" s="49">
        <f>LOOKUP(A65,A66:A68,E66:E68)</f>
        <v>37</v>
      </c>
      <c r="M74" s="49">
        <f>LOOKUP(I65,I66:I68,M66:M68)</f>
        <v>51956</v>
      </c>
    </row>
    <row r="75" spans="5:13" ht="12.75" hidden="1">
      <c r="E75" s="49">
        <f>IF(A65=1,a.min,IF(A65=2,b.min,c.min))</f>
        <v>1</v>
      </c>
      <c r="M75" s="49">
        <f>IF(I65=1,a.min,IF(I65=2,b.min,c.min))</f>
        <v>1</v>
      </c>
    </row>
    <row r="76" spans="1:14" ht="12.75" hidden="1">
      <c r="A76" s="4">
        <f>COUNTA(IF(A65=1,eha.naam,IF(A65=2,ehb.naam,ehc.naam)))</f>
        <v>2</v>
      </c>
      <c r="B76" s="49" t="s">
        <v>19</v>
      </c>
      <c r="C76" s="49" t="s">
        <v>18</v>
      </c>
      <c r="D76" s="50">
        <f>LOOKUP(LOOKUP(A65,A66:A68,D66:D68),A77:A86,C77:C86)</f>
        <v>1000</v>
      </c>
      <c r="E76" s="49">
        <f>IF(A65=1,a.max,IF(A65=2,b.max,c.max))</f>
        <v>100</v>
      </c>
      <c r="F76" s="49">
        <f ca="1">_XLL.ASELECTTUSSEN(MIN(E77:E86),MAX(E77:E86))</f>
        <v>1</v>
      </c>
      <c r="I76" s="4">
        <f>COUNTA(IF(I65=1,eha.naam,IF(I65=2,ehb.naam,ehc.naam)))</f>
        <v>3</v>
      </c>
      <c r="J76" s="49" t="s">
        <v>19</v>
      </c>
      <c r="K76" s="49" t="s">
        <v>18</v>
      </c>
      <c r="L76" s="50">
        <f>LOOKUP(LOOKUP(I65,I66:I68,L66:L68),I77:I86,K77:K86)</f>
        <v>1</v>
      </c>
      <c r="M76" s="49">
        <f>IF(I65=1,a.max,IF(I65=2,b.max,c.max))</f>
        <v>10000</v>
      </c>
      <c r="N76" s="49">
        <f ca="1">_XLL.ASELECTTUSSEN(MIN(M77:M86),MAX(M77:M86))</f>
        <v>1</v>
      </c>
    </row>
    <row r="77" spans="1:13" ht="12.75" hidden="1">
      <c r="A77" s="9">
        <v>1</v>
      </c>
      <c r="B77" s="9" t="str">
        <f>T(LOOKUP(A77,eha.nr,IF(A65=1,eha.naam,IF(A65=2,ehb.naam,ehc.naam))))</f>
        <v>kg/cm³</v>
      </c>
      <c r="C77" s="9">
        <f>IF(A77&gt;A76,"",LOOKUP(A77,eha.nr,IF(A65=1,eha.factor,IF(A65=2,ehb.factor,ehc.factor))))</f>
        <v>1000</v>
      </c>
      <c r="D77" s="51">
        <f>IF(C77&lt;&gt;"",C77/D76,"")</f>
        <v>1</v>
      </c>
      <c r="E77" s="5">
        <f>IF(C77="","",IF(OR(E74/D77&lt;E75,E74/D77&gt;E76),"",A77))</f>
        <v>1</v>
      </c>
      <c r="I77" s="9">
        <v>1</v>
      </c>
      <c r="J77" s="9" t="str">
        <f>T(LOOKUP(I77,eha.nr,IF(I65=1,eha.naam,IF(I65=2,ehb.naam,ehc.naam))))</f>
        <v>kg</v>
      </c>
      <c r="K77" s="9">
        <f>IF(I77&gt;I76,"",LOOKUP(I77,eha.nr,IF(I65=1,eha.factor,IF(I65=2,ehb.factor,ehc.factor))))</f>
        <v>1000</v>
      </c>
      <c r="L77" s="51">
        <f>IF(K77&lt;&gt;"",K77/L76,"")</f>
        <v>1000</v>
      </c>
      <c r="M77" s="5">
        <f>IF(K77="","",IF(OR(M74/L77&lt;M75,M74/L77&gt;M76),"",I77))</f>
        <v>1</v>
      </c>
    </row>
    <row r="78" spans="1:13" ht="12.75" hidden="1">
      <c r="A78" s="9">
        <v>2</v>
      </c>
      <c r="B78" s="9" t="str">
        <f>T(LOOKUP(A78,eha.nr,IF(A65=1,eha.naam,IF(A65=2,ehb.naam,ehc.naam))))</f>
        <v>g/cm³</v>
      </c>
      <c r="C78" s="9">
        <f>IF(A78&gt;A76,"",LOOKUP(A78,eha.nr,IF(A65=1,eha.factor,IF(A65=2,ehb.factor,ehc.factor))))</f>
        <v>1</v>
      </c>
      <c r="D78" s="51">
        <f>IF(C78&lt;&gt;"",C78/D76,"")</f>
        <v>0.001</v>
      </c>
      <c r="E78" s="5">
        <f>IF(C78="","",IF(OR(E74/D78&lt;E75,E74/D78&gt;E76),"",A78))</f>
      </c>
      <c r="I78" s="9">
        <v>2</v>
      </c>
      <c r="J78" s="9" t="str">
        <f>T(LOOKUP(I78,eha.nr,IF(I65=1,eha.naam,IF(I65=2,ehb.naam,ehc.naam))))</f>
        <v>g</v>
      </c>
      <c r="K78" s="9">
        <f>IF(I78&gt;I76,"",LOOKUP(I78,eha.nr,IF(I65=1,eha.factor,IF(I65=2,ehb.factor,ehc.factor))))</f>
        <v>1</v>
      </c>
      <c r="L78" s="51">
        <f>IF(K78&lt;&gt;"",K78/L76,"")</f>
        <v>1</v>
      </c>
      <c r="M78" s="5">
        <f>IF(K78="","",IF(OR(M74/L78&lt;M75,M74/L78&gt;M76),"",I78))</f>
      </c>
    </row>
    <row r="79" spans="1:13" ht="12.75" hidden="1">
      <c r="A79" s="9">
        <v>3</v>
      </c>
      <c r="B79" s="9">
        <f>T(LOOKUP(A79,eha.nr,IF(A65=1,eha.naam,IF(A65=2,ehb.naam,ehc.naam))))</f>
      </c>
      <c r="C79" s="9">
        <f>IF(A79&gt;A76,"",LOOKUP(A79,eha.nr,IF(A65=1,eha.factor,IF(A65=2,ehb.factor,ehc.factor))))</f>
      </c>
      <c r="D79" s="51">
        <f>IF(C79&lt;&gt;"",C79/D76,"")</f>
      </c>
      <c r="E79" s="5">
        <f>IF(C79="","",IF(OR(E74/D79&lt;E75,E74/D79&gt;E76),"",A79))</f>
      </c>
      <c r="I79" s="9">
        <v>3</v>
      </c>
      <c r="J79" s="9" t="str">
        <f>T(LOOKUP(I79,eha.nr,IF(I65=1,eha.naam,IF(I65=2,ehb.naam,ehc.naam))))</f>
        <v>mg</v>
      </c>
      <c r="K79" s="9">
        <f>IF(I79&gt;I76,"",LOOKUP(I79,eha.nr,IF(I65=1,eha.factor,IF(I65=2,ehb.factor,ehc.factor))))</f>
        <v>0.001</v>
      </c>
      <c r="L79" s="51">
        <f>IF(K79&lt;&gt;"",K79/L76,"")</f>
        <v>0.001</v>
      </c>
      <c r="M79" s="5">
        <f>IF(K79="","",IF(OR(M74/L79&lt;M75,M74/L79&gt;M76),"",I79))</f>
      </c>
    </row>
    <row r="80" spans="1:13" ht="12.75" hidden="1">
      <c r="A80" s="9">
        <v>4</v>
      </c>
      <c r="B80" s="9">
        <f>T(LOOKUP(A80,eha.nr,IF(A65=1,eha.naam,IF(A65=2,ehb.naam,ehc.naam))))</f>
      </c>
      <c r="C80" s="9">
        <f>IF(A80&gt;A76,"",LOOKUP(A80,eha.nr,IF(A65=1,eha.factor,IF(A65=2,ehb.factor,ehc.factor))))</f>
      </c>
      <c r="D80" s="51">
        <f>IF(C80&lt;&gt;"",C80/D76,"")</f>
      </c>
      <c r="E80" s="5">
        <f>IF(C80="","",IF(OR(E74/D80&lt;E75,E74/D80&gt;E76),"",A80))</f>
      </c>
      <c r="I80" s="9">
        <v>4</v>
      </c>
      <c r="J80" s="9">
        <f>T(LOOKUP(I80,eha.nr,IF(I65=1,eha.naam,IF(I65=2,ehb.naam,ehc.naam))))</f>
      </c>
      <c r="K80" s="9">
        <f>IF(I80&gt;I76,"",LOOKUP(I80,eha.nr,IF(I65=1,eha.factor,IF(I65=2,ehb.factor,ehc.factor))))</f>
      </c>
      <c r="L80" s="51">
        <f>IF(K80&lt;&gt;"",K80/L76,"")</f>
      </c>
      <c r="M80" s="5">
        <f>IF(K80="","",IF(OR(M74/L80&lt;M75,M74/L80&gt;M76),"",I80))</f>
      </c>
    </row>
    <row r="81" spans="1:13" ht="12.75" hidden="1">
      <c r="A81" s="9">
        <v>5</v>
      </c>
      <c r="B81" s="9">
        <f>T(LOOKUP(A81,eha.nr,IF(A65=1,eha.naam,IF(A65=2,ehb.naam,ehc.naam))))</f>
      </c>
      <c r="C81" s="9">
        <f>IF(A81&gt;A76,"",LOOKUP(A81,eha.nr,IF(A65=1,eha.factor,IF(A65=2,ehb.factor,ehc.factor))))</f>
      </c>
      <c r="D81" s="51">
        <f>IF(C81&lt;&gt;"",C81/D76,"")</f>
      </c>
      <c r="E81" s="5">
        <f>IF(C81="","",IF(OR(E74/D81&lt;E75,E74/D81&gt;E76),"",A81))</f>
      </c>
      <c r="I81" s="9">
        <v>5</v>
      </c>
      <c r="J81" s="9">
        <f>T(LOOKUP(I81,eha.nr,IF(I65=1,eha.naam,IF(I65=2,ehb.naam,ehc.naam))))</f>
      </c>
      <c r="K81" s="9">
        <f>IF(I81&gt;I76,"",LOOKUP(I81,eha.nr,IF(I65=1,eha.factor,IF(I65=2,ehb.factor,ehc.factor))))</f>
      </c>
      <c r="L81" s="51">
        <f>IF(K81&lt;&gt;"",K81/L76,"")</f>
      </c>
      <c r="M81" s="5">
        <f>IF(K81="","",IF(OR(M74/L81&lt;M75,M74/L81&gt;M76),"",I81))</f>
      </c>
    </row>
    <row r="82" spans="1:13" ht="12.75" hidden="1">
      <c r="A82" s="9">
        <v>6</v>
      </c>
      <c r="B82" s="9">
        <f>T(LOOKUP(A82,eha.nr,IF(A65=1,eha.naam,IF(A65=2,ehb.naam,ehc.naam))))</f>
      </c>
      <c r="C82" s="9">
        <f>IF(A82&gt;A76,"",LOOKUP(A82,eha.nr,IF(A65=1,eha.factor,IF(A65=2,ehb.factor,ehc.factor))))</f>
      </c>
      <c r="D82" s="51">
        <f>IF(C82&lt;&gt;"",C82/D76,"")</f>
      </c>
      <c r="E82" s="5">
        <f>IF(C82="","",IF(OR(E74/D82&lt;E75,E74/D82&gt;E76),"",A82))</f>
      </c>
      <c r="I82" s="9">
        <v>6</v>
      </c>
      <c r="J82" s="9">
        <f>T(LOOKUP(I82,eha.nr,IF(I65=1,eha.naam,IF(I65=2,ehb.naam,ehc.naam))))</f>
      </c>
      <c r="K82" s="9">
        <f>IF(I82&gt;I76,"",LOOKUP(I82,eha.nr,IF(I65=1,eha.factor,IF(I65=2,ehb.factor,ehc.factor))))</f>
      </c>
      <c r="L82" s="51">
        <f>IF(K82&lt;&gt;"",K82/L76,"")</f>
      </c>
      <c r="M82" s="5">
        <f>IF(K82="","",IF(OR(M74/L82&lt;M75,M74/L82&gt;M76),"",I82))</f>
      </c>
    </row>
    <row r="83" spans="1:13" ht="12.75" hidden="1">
      <c r="A83" s="9">
        <v>7</v>
      </c>
      <c r="B83" s="9">
        <f>T(LOOKUP(A83,eha.nr,IF(A65=1,eha.naam,IF(A65=2,ehb.naam,ehc.naam))))</f>
      </c>
      <c r="C83" s="9">
        <f>IF(A83&gt;A76,"",LOOKUP(A83,eha.nr,IF(A65=1,eha.factor,IF(A65=2,ehb.factor,ehc.factor))))</f>
      </c>
      <c r="D83" s="51">
        <f>IF(C83&lt;&gt;"",C83/D76,"")</f>
      </c>
      <c r="E83" s="5">
        <f>IF(C83="","",IF(OR(E74/D83&lt;E75,E74/D83&gt;E76),"",A83))</f>
      </c>
      <c r="I83" s="9">
        <v>7</v>
      </c>
      <c r="J83" s="9">
        <f>T(LOOKUP(I83,eha.nr,IF(I65=1,eha.naam,IF(I65=2,ehb.naam,ehc.naam))))</f>
      </c>
      <c r="K83" s="9">
        <f>IF(I83&gt;I76,"",LOOKUP(I83,eha.nr,IF(I65=1,eha.factor,IF(I65=2,ehb.factor,ehc.factor))))</f>
      </c>
      <c r="L83" s="51">
        <f>IF(K83&lt;&gt;"",K83/L76,"")</f>
      </c>
      <c r="M83" s="5">
        <f>IF(K83="","",IF(OR(M74/L83&lt;M75,M74/L83&gt;M76),"",I83))</f>
      </c>
    </row>
    <row r="84" spans="1:13" ht="12.75" hidden="1">
      <c r="A84" s="9">
        <v>8</v>
      </c>
      <c r="B84" s="9">
        <f>T(LOOKUP(A84,eha.nr,IF(A65=1,eha.naam,IF(A65=2,ehb.naam,ehc.naam))))</f>
      </c>
      <c r="C84" s="9">
        <f>IF(A84&gt;A76,"",LOOKUP(A84,eha.nr,IF(A65=1,eha.factor,IF(A65=2,ehb.factor,ehc.factor))))</f>
      </c>
      <c r="D84" s="51">
        <f>IF(C84&lt;&gt;"",C84/D76,"")</f>
      </c>
      <c r="E84" s="5">
        <f>IF(C84="","",IF(OR(E74/D84&lt;E75,E74/D84&gt;E76),"",A84))</f>
      </c>
      <c r="I84" s="9">
        <v>8</v>
      </c>
      <c r="J84" s="9">
        <f>T(LOOKUP(I84,eha.nr,IF(I65=1,eha.naam,IF(I65=2,ehb.naam,ehc.naam))))</f>
      </c>
      <c r="K84" s="9">
        <f>IF(I84&gt;I76,"",LOOKUP(I84,eha.nr,IF(I65=1,eha.factor,IF(I65=2,ehb.factor,ehc.factor))))</f>
      </c>
      <c r="L84" s="51">
        <f>IF(K84&lt;&gt;"",K84/L76,"")</f>
      </c>
      <c r="M84" s="5">
        <f>IF(K84="","",IF(OR(M74/L84&lt;M75,M74/L84&gt;M76),"",I84))</f>
      </c>
    </row>
    <row r="85" spans="1:13" ht="12.75" hidden="1">
      <c r="A85" s="9">
        <v>9</v>
      </c>
      <c r="B85" s="9">
        <f>T(LOOKUP(A85,eha.nr,IF(A65=1,eha.naam,IF(A65=2,ehb.naam,ehc.naam))))</f>
      </c>
      <c r="C85" s="9">
        <f>IF(A85&gt;A76,"",LOOKUP(A85,eha.nr,IF(A65=1,eha.factor,IF(A65=2,ehb.factor,ehc.factor))))</f>
      </c>
      <c r="D85" s="51">
        <f>IF(C85&lt;&gt;"",C85/D76,"")</f>
      </c>
      <c r="E85" s="5">
        <f>IF(C85="","",IF(OR(E74/D85&lt;E75,E74/D85&gt;E76),"",A85))</f>
      </c>
      <c r="I85" s="9">
        <v>9</v>
      </c>
      <c r="J85" s="9">
        <f>T(LOOKUP(I85,eha.nr,IF(I65=1,eha.naam,IF(I65=2,ehb.naam,ehc.naam))))</f>
      </c>
      <c r="K85" s="9">
        <f>IF(I85&gt;I76,"",LOOKUP(I85,eha.nr,IF(I65=1,eha.factor,IF(I65=2,ehb.factor,ehc.factor))))</f>
      </c>
      <c r="L85" s="51">
        <f>IF(K85&lt;&gt;"",K85/L76,"")</f>
      </c>
      <c r="M85" s="5">
        <f>IF(K85="","",IF(OR(M74/L85&lt;M75,M74/L85&gt;M76),"",I85))</f>
      </c>
    </row>
    <row r="86" spans="1:13" ht="12.75" hidden="1">
      <c r="A86" s="9">
        <v>10</v>
      </c>
      <c r="B86" s="9">
        <f>T(LOOKUP(A86,eha.nr,IF(A65=1,eha.naam,IF(A65=2,ehb.naam,ehc.naam))))</f>
      </c>
      <c r="C86" s="9">
        <f>IF(A86&gt;A76,"",LOOKUP(A86,eha.nr,IF(A65=1,eha.factor,IF(A65=2,ehb.factor,ehc.factor))))</f>
      </c>
      <c r="D86" s="51">
        <f>IF(C86&lt;&gt;"",C86/D76,"")</f>
      </c>
      <c r="E86" s="5">
        <f>IF(C86="","",IF(OR(E74/D86&lt;E75,E74/D86&gt;E76),"",A86))</f>
      </c>
      <c r="I86" s="9">
        <v>10</v>
      </c>
      <c r="J86" s="9">
        <f>T(LOOKUP(I86,eha.nr,IF(I65=1,eha.naam,IF(I65=2,ehb.naam,ehc.naam))))</f>
      </c>
      <c r="K86" s="9">
        <f>IF(I86&gt;I76,"",LOOKUP(I86,eha.nr,IF(I65=1,eha.factor,IF(I65=2,ehb.factor,ehc.factor))))</f>
      </c>
      <c r="L86" s="51">
        <f>IF(K86&lt;&gt;"",K86/L76,"")</f>
      </c>
      <c r="M86" s="5">
        <f>IF(K86="","",IF(OR(M74/L86&lt;M75,M74/L86&gt;M76),"",I86))</f>
      </c>
    </row>
    <row r="87" ht="12.75"/>
    <row r="88" spans="1:9" ht="12.75">
      <c r="A88" s="40" t="s">
        <v>37</v>
      </c>
      <c r="I88" s="40" t="s">
        <v>38</v>
      </c>
    </row>
    <row r="89" spans="1:16" ht="38.25" customHeight="1">
      <c r="A89" s="69" t="str">
        <f>CONCATENATE(E102,G102,E103,G103,E104,G104,E105)</f>
        <v>Wat is de dichtheid in g/cm³ van een kubusje met een volume van 55 cm³ dat 3 kg weegt?</v>
      </c>
      <c r="B89" s="69"/>
      <c r="C89" s="69"/>
      <c r="D89" s="69"/>
      <c r="E89" s="69"/>
      <c r="F89" s="69"/>
      <c r="G89" s="69"/>
      <c r="H89" s="52"/>
      <c r="I89" s="69" t="str">
        <f>CONCATENATE(M102,O102,M103,O103,M104,O104,M105)</f>
        <v>Als het volume van een voorwerp 5 cm³ is, hoe groot is dan de massa in kg ? De dichtheid van het voorwerp is 59 kg/cm³ 
</v>
      </c>
      <c r="J89" s="69"/>
      <c r="K89" s="69"/>
      <c r="L89" s="69"/>
      <c r="M89" s="69"/>
      <c r="N89" s="69"/>
      <c r="O89" s="69"/>
      <c r="P89" s="52"/>
    </row>
    <row r="90" spans="1:16" ht="12.75">
      <c r="A90" s="41" t="str">
        <f>CONCATENATE(symb.a," =")</f>
        <v>m =</v>
      </c>
      <c r="B90" s="42">
        <f>IF(G92=1,"?",C112)</f>
        <v>3</v>
      </c>
      <c r="C90" s="41" t="str">
        <f>D112</f>
        <v>kg</v>
      </c>
      <c r="D90" s="43" t="str">
        <f>IF(F90&lt;&gt;"","=","")</f>
        <v>=</v>
      </c>
      <c r="E90" s="41">
        <f>IF(F90&lt;&gt;"",E112,"")</f>
        <v>3000</v>
      </c>
      <c r="F90" s="41" t="str">
        <f>IF(AND(C90&lt;&gt;F108,G92&lt;&gt;H90),F108,"")</f>
        <v>g</v>
      </c>
      <c r="G90" s="44">
        <f>IF(G92=1,2,1)</f>
        <v>1</v>
      </c>
      <c r="H90" s="45">
        <v>1</v>
      </c>
      <c r="I90" s="41" t="str">
        <f>CONCATENATE(symb.a," =")</f>
        <v>m =</v>
      </c>
      <c r="J90" s="42" t="str">
        <f>IF(O92=1,"?",K112)</f>
        <v>?</v>
      </c>
      <c r="K90" s="41" t="str">
        <f>L112</f>
        <v>kg</v>
      </c>
      <c r="L90" s="43">
        <f>IF(N90&lt;&gt;"","=","")</f>
      </c>
      <c r="M90" s="41">
        <f>IF(N90&lt;&gt;"",M112,"")</f>
      </c>
      <c r="N90" s="41">
        <f>IF(AND(K90&lt;&gt;N108,O92&lt;&gt;P90),N108,"")</f>
      </c>
      <c r="O90" s="44">
        <f>IF(O92=1,2,1)</f>
        <v>2</v>
      </c>
      <c r="P90" s="45">
        <v>1</v>
      </c>
    </row>
    <row r="91" spans="1:16" ht="12.75">
      <c r="A91" s="41" t="str">
        <f>CONCATENATE(symb.b," =")</f>
        <v>p =</v>
      </c>
      <c r="B91" s="42" t="str">
        <f>IF(G92=2,"?",C113)</f>
        <v>?</v>
      </c>
      <c r="C91" s="41" t="str">
        <f>D113</f>
        <v>g/cm³</v>
      </c>
      <c r="D91" s="43">
        <f>IF(F91&lt;&gt;"","=","")</f>
      </c>
      <c r="E91" s="41">
        <f>IF(F91&lt;&gt;"",E113,"")</f>
      </c>
      <c r="F91" s="41">
        <f>IF(AND(C91&lt;&gt;F109,G92&lt;&gt;H91),F109,"")</f>
      </c>
      <c r="G91" s="44">
        <f>IF(G92=3,2,3)</f>
        <v>3</v>
      </c>
      <c r="H91" s="45">
        <v>2</v>
      </c>
      <c r="I91" s="41" t="str">
        <f>CONCATENATE(symb.b," =")</f>
        <v>p =</v>
      </c>
      <c r="J91" s="42">
        <f>IF(O92=2,"?",K113)</f>
        <v>59</v>
      </c>
      <c r="K91" s="41" t="str">
        <f>L113</f>
        <v>kg/cm³</v>
      </c>
      <c r="L91" s="43">
        <f>IF(N91&lt;&gt;"","=","")</f>
      </c>
      <c r="M91" s="41">
        <f>IF(N91&lt;&gt;"",M113,"")</f>
      </c>
      <c r="N91" s="41">
        <f>IF(AND(K91&lt;&gt;N109,O92&lt;&gt;P91),N109,"")</f>
      </c>
      <c r="O91" s="44">
        <f>IF(O92=3,2,3)</f>
        <v>3</v>
      </c>
      <c r="P91" s="45">
        <v>2</v>
      </c>
    </row>
    <row r="92" spans="1:16" ht="12.75">
      <c r="A92" s="41" t="str">
        <f>CONCATENATE(symb.c," =")</f>
        <v>V =</v>
      </c>
      <c r="B92" s="42">
        <f>IF(G92=3,"?",C114)</f>
        <v>55</v>
      </c>
      <c r="C92" s="41" t="str">
        <f>D114</f>
        <v>cm³</v>
      </c>
      <c r="D92" s="43">
        <f>IF(F92&lt;&gt;"","=","")</f>
      </c>
      <c r="E92" s="41">
        <f>IF(F92&lt;&gt;"",E114,"")</f>
      </c>
      <c r="F92" s="41">
        <f>IF(AND(C92&lt;&gt;F110,G92&lt;&gt;H92),F110,"")</f>
      </c>
      <c r="G92" s="46">
        <f>LOOKUP(C101,B108:B110,A108:A110)</f>
        <v>2</v>
      </c>
      <c r="H92" s="45">
        <v>3</v>
      </c>
      <c r="I92" s="41" t="str">
        <f>CONCATENATE(symb.c," =")</f>
        <v>V =</v>
      </c>
      <c r="J92" s="42">
        <f>IF(O92=3,"?",K114)</f>
        <v>5</v>
      </c>
      <c r="K92" s="41" t="str">
        <f>L114</f>
        <v>cm³</v>
      </c>
      <c r="L92" s="43">
        <f>IF(N92&lt;&gt;"","=","")</f>
      </c>
      <c r="M92" s="41">
        <f>IF(N92&lt;&gt;"",M114,"")</f>
      </c>
      <c r="N92" s="41">
        <f>IF(AND(K92&lt;&gt;N110,O92&lt;&gt;P92),N110,"")</f>
      </c>
      <c r="O92" s="46">
        <f>LOOKUP(K101,J108:J110,I108:I110)</f>
        <v>1</v>
      </c>
      <c r="P92" s="45">
        <v>3</v>
      </c>
    </row>
    <row r="93" ht="3.75" customHeight="1"/>
    <row r="94" spans="2:10" ht="12.75">
      <c r="B94" s="47" t="str">
        <f>IF(G92=1,"",symb.a)</f>
        <v>m</v>
      </c>
      <c r="J94" s="47">
        <f>IF(O92=1,"",symb.a)</f>
      </c>
    </row>
    <row r="95" spans="1:13" ht="12.75">
      <c r="A95" s="41" t="str">
        <f>CONCATENATE(LOOKUP(G92,A108:A110,C108:C110)," =")</f>
        <v>p =</v>
      </c>
      <c r="B95" s="47" t="str">
        <f>IF(G92=2,symb.c,symb.b)</f>
        <v>V</v>
      </c>
      <c r="C95" s="47">
        <f>IF(G92=1," x ","")</f>
      </c>
      <c r="D95" s="47">
        <f>IF(G92=1,symb.c,"")</f>
      </c>
      <c r="E95" s="41"/>
      <c r="I95" s="41" t="str">
        <f>CONCATENATE(LOOKUP(O92,I108:I110,K108:K110)," =")</f>
        <v>m =</v>
      </c>
      <c r="J95" s="47" t="str">
        <f>IF(O92=2,symb.c,symb.b)</f>
        <v>p</v>
      </c>
      <c r="K95" s="47" t="str">
        <f>IF(O92=1," x ","")</f>
        <v> x </v>
      </c>
      <c r="L95" s="47" t="str">
        <f>IF(O92=1,symb.c,"")</f>
        <v>V</v>
      </c>
      <c r="M95" s="41"/>
    </row>
    <row r="96" spans="3:11" ht="3.75" customHeight="1">
      <c r="C96" s="43"/>
      <c r="K96" s="43"/>
    </row>
    <row r="97" spans="2:10" ht="12.75">
      <c r="B97" s="47">
        <f>IF(G92=1,"",IF(E90&lt;&gt;"",E90,B90))</f>
        <v>3000</v>
      </c>
      <c r="J97" s="47">
        <f>IF(O92=1,"",IF(M90&lt;&gt;"",M90,J90))</f>
      </c>
    </row>
    <row r="98" spans="1:12" ht="12.75">
      <c r="A98" s="41" t="str">
        <f>A95</f>
        <v>p =</v>
      </c>
      <c r="B98" s="47">
        <f>IF(G92=2,IF(E92&lt;&gt;"",E92,B92),IF(E91&lt;&gt;"",E91,B91))</f>
        <v>55</v>
      </c>
      <c r="C98" s="47">
        <f>IF(G92=1," x ","")</f>
      </c>
      <c r="D98" s="47">
        <f>IF(G92=1,IF(E92&lt;&gt;"",E92,B92),"")</f>
      </c>
      <c r="I98" s="41" t="str">
        <f>I95</f>
        <v>m =</v>
      </c>
      <c r="J98" s="47">
        <f>IF(O92=2,IF(M92&lt;&gt;"",M92,J92),IF(M91&lt;&gt;"",M91,J91))</f>
        <v>59</v>
      </c>
      <c r="K98" s="47" t="str">
        <f>IF(O92=1," x ","")</f>
        <v> x </v>
      </c>
      <c r="L98" s="47">
        <f>IF(O92=1,IF(M92&lt;&gt;"",M92,J92),"")</f>
        <v>5</v>
      </c>
    </row>
    <row r="99" ht="3.75" customHeight="1"/>
    <row r="100" spans="1:14" ht="12.75">
      <c r="A100" s="41" t="str">
        <f>A98</f>
        <v>p =</v>
      </c>
      <c r="B100" s="41">
        <f>IF(B97&lt;&gt;"",B97/B98,B98*D98)</f>
        <v>54.54545454545455</v>
      </c>
      <c r="C100" s="41" t="str">
        <f>LOOKUP(G92,A108:A110,F112:F114)</f>
        <v>g/cm³</v>
      </c>
      <c r="D100" s="43">
        <f>IF(F100&lt;&gt;"","=","")</f>
      </c>
      <c r="E100" s="41">
        <f>IF(F100&lt;&gt;"",ROUND(LOOKUP(G92,A108:A110,E112:E114)/LOOKUP(F118,A119:A128,D119:D128),aantdec),"")</f>
      </c>
      <c r="F100" s="41">
        <f>IF(LOOKUP(G92,A108:A110,D112:D114)&lt;&gt;C100,LOOKUP(G92,A108:A110,D112:D114),"")</f>
      </c>
      <c r="I100" s="41" t="str">
        <f>I98</f>
        <v>m =</v>
      </c>
      <c r="J100" s="41">
        <f>IF(J97&lt;&gt;"",J97/J98,J98*L98)</f>
        <v>295</v>
      </c>
      <c r="K100" s="41" t="str">
        <f>LOOKUP(O92,I108:I110,N112:N114)</f>
        <v>kg</v>
      </c>
      <c r="L100" s="43">
        <f>IF(N100&lt;&gt;"","=","")</f>
      </c>
      <c r="M100" s="41">
        <f>IF(N100&lt;&gt;"",ROUND(LOOKUP(O92,I108:I110,M112:M114)/LOOKUP(N118,I119:I128,L119:L128),aantdec),"")</f>
      </c>
      <c r="N100" s="41">
        <f>IF(LOOKUP(O92,I108:I110,L112:L114)&lt;&gt;K100,LOOKUP(O92,I108:I110,L112:L114),"")</f>
      </c>
    </row>
    <row r="101" spans="1:16" ht="12.75" hidden="1">
      <c r="A101" s="13" t="s">
        <v>16</v>
      </c>
      <c r="B101" s="2">
        <f ca="1">_XLL.ASELECTTUSSEN(1,COUNTA(vrg.txt))</f>
        <v>1</v>
      </c>
      <c r="C101" s="11" t="str">
        <f>LOOKUP(B101,vrg.nr,vrg.gvr)</f>
        <v>*</v>
      </c>
      <c r="D101" s="1" t="str">
        <f>LOOKUP(B101,vrg.nr,vrg.txt)</f>
        <v>Wat is de dichtheid in * van een kubusje met een volume van @ dat &amp; weegt?</v>
      </c>
      <c r="E101" s="1"/>
      <c r="F101" s="1" t="s">
        <v>30</v>
      </c>
      <c r="G101" s="1"/>
      <c r="H101" s="1"/>
      <c r="I101" s="13" t="s">
        <v>16</v>
      </c>
      <c r="J101" s="2">
        <f ca="1">_XLL.ASELECTTUSSEN(1,COUNTA(vrg.txt))</f>
        <v>2</v>
      </c>
      <c r="K101" s="11" t="str">
        <f>LOOKUP(J101,vrg.nr,vrg.gvr)</f>
        <v>&amp;</v>
      </c>
      <c r="L101" s="1" t="str">
        <f>LOOKUP(J101,vrg.nr,vrg.txt)</f>
        <v>Als het volume van een voorwerp @ is, hoe groot is dan de massa in &amp; ? De dichtheid van het voorwerp is * 
</v>
      </c>
      <c r="M101" s="1"/>
      <c r="N101" s="1" t="s">
        <v>30</v>
      </c>
      <c r="O101" s="1"/>
      <c r="P101" s="1"/>
    </row>
    <row r="102" spans="1:15" ht="12.75" hidden="1">
      <c r="A102" s="11">
        <v>1</v>
      </c>
      <c r="B102" s="15">
        <f>IF(OR(C102="*",C104="*"),"","*")</f>
      </c>
      <c r="C102" s="15" t="str">
        <f>MID(D101,D102,1)</f>
        <v>*</v>
      </c>
      <c r="D102" s="15">
        <f>MIN(FIND("*",D101),FIND("&amp;",D101),FIND("@",D101))</f>
        <v>24</v>
      </c>
      <c r="E102" s="1" t="str">
        <f>LEFT(D101,D102-1)</f>
        <v>Wat is de dichtheid in </v>
      </c>
      <c r="F102" s="3" t="s">
        <v>30</v>
      </c>
      <c r="G102" s="1" t="str">
        <f>CONCATENATE(IF(C102=C101,"",CONCATENATE(LOOKUP(C102,B108:B110,C112:C114)," ")),LOOKUP(C102,B108:B110,D112:D114))</f>
        <v>g/cm³</v>
      </c>
      <c r="I102" s="11">
        <v>1</v>
      </c>
      <c r="J102" s="15">
        <f>IF(OR(K102="*",K104="*"),"","*")</f>
      </c>
      <c r="K102" s="15" t="str">
        <f>MID(L101,L102,1)</f>
        <v>@</v>
      </c>
      <c r="L102" s="15">
        <f>MIN(FIND("*",L101),FIND("&amp;",L101),FIND("@",L101))</f>
        <v>33</v>
      </c>
      <c r="M102" s="1" t="str">
        <f>LEFT(L101,L102-1)</f>
        <v>Als het volume van een voorwerp </v>
      </c>
      <c r="N102" s="3" t="s">
        <v>30</v>
      </c>
      <c r="O102" s="1" t="str">
        <f>CONCATENATE(IF(K102=K101,"",CONCATENATE(LOOKUP(K102,J108:J110,K112:K114)," ")),LOOKUP(K102,J108:J110,L112:L114))</f>
        <v>5 cm³</v>
      </c>
    </row>
    <row r="103" spans="1:16" ht="12.75" hidden="1">
      <c r="A103" s="11">
        <v>2</v>
      </c>
      <c r="B103" s="15" t="str">
        <f>IF(OR(C102="@",C104="@"),"","@")</f>
        <v>@</v>
      </c>
      <c r="C103" s="15" t="str">
        <f>CONCATENATE(B102,B103,B104)</f>
        <v>@</v>
      </c>
      <c r="D103" s="15">
        <f>FIND(C103,D101)</f>
        <v>61</v>
      </c>
      <c r="E103" s="1" t="str">
        <f>MID(D101,D102+1,D103-D102-1)</f>
        <v> van een kubusje met een volume van </v>
      </c>
      <c r="F103" s="3" t="s">
        <v>30</v>
      </c>
      <c r="G103" s="1" t="str">
        <f>CONCATENATE(IF(C103=C101,"",CONCATENATE(LOOKUP(C103,B108:B110,C112:C114)," ")),LOOKUP(C103,B108:B110,D112:D114))</f>
        <v>55 cm³</v>
      </c>
      <c r="H103" s="1"/>
      <c r="I103" s="11">
        <v>2</v>
      </c>
      <c r="J103" s="15">
        <f>IF(OR(K102="@",K104="@"),"","@")</f>
      </c>
      <c r="K103" s="15" t="str">
        <f>CONCATENATE(J102,J103,J104)</f>
        <v>&amp;</v>
      </c>
      <c r="L103" s="15">
        <f>FIND(K103,L101)</f>
        <v>68</v>
      </c>
      <c r="M103" s="1" t="str">
        <f>MID(L101,L102+1,L103-L102-1)</f>
        <v> is, hoe groot is dan de massa in </v>
      </c>
      <c r="N103" s="3" t="s">
        <v>30</v>
      </c>
      <c r="O103" s="1" t="str">
        <f>CONCATENATE(IF(K103=K101,"",CONCATENATE(LOOKUP(K103,J108:J110,K112:K114)," ")),LOOKUP(K103,J108:J110,L112:L114))</f>
        <v>kg</v>
      </c>
      <c r="P103" s="1"/>
    </row>
    <row r="104" spans="1:16" ht="12.75" hidden="1">
      <c r="A104" s="11">
        <v>3</v>
      </c>
      <c r="B104" s="15">
        <f>IF(OR(C102="&amp;",C104="&amp;"),"","&amp;")</f>
      </c>
      <c r="C104" s="15" t="str">
        <f>MID(D101,D104,1)</f>
        <v>&amp;</v>
      </c>
      <c r="D104" s="15">
        <f>MAX(FIND("*",D101),FIND("&amp;",D101),FIND("@",D101))</f>
        <v>67</v>
      </c>
      <c r="E104" s="1" t="str">
        <f>MID(D101,D103+1,D104-D103-1)</f>
        <v> dat </v>
      </c>
      <c r="F104" s="3" t="s">
        <v>30</v>
      </c>
      <c r="G104" s="1" t="str">
        <f>CONCATENATE(IF(C104=C101,"",CONCATENATE(LOOKUP(C104,B108:B110,C112:C114)," ")),LOOKUP(C104,B108:B110,D112:D114))</f>
        <v>3 kg</v>
      </c>
      <c r="H104" s="1"/>
      <c r="I104" s="11">
        <v>3</v>
      </c>
      <c r="J104" s="15" t="str">
        <f>IF(OR(K102="&amp;",K104="&amp;"),"","&amp;")</f>
        <v>&amp;</v>
      </c>
      <c r="K104" s="15" t="str">
        <f>MID(L101,L104,1)</f>
        <v>*</v>
      </c>
      <c r="L104" s="15">
        <f>MAX(FIND("*",L101),FIND("&amp;",L101),FIND("@",L101))</f>
        <v>105</v>
      </c>
      <c r="M104" s="1" t="str">
        <f>MID(L101,L103+1,L104-L103-1)</f>
        <v> ? De dichtheid van het voorwerp is </v>
      </c>
      <c r="N104" s="3" t="s">
        <v>30</v>
      </c>
      <c r="O104" s="1" t="str">
        <f>CONCATENATE(IF(K104=K101,"",CONCATENATE(LOOKUP(K104,J108:J110,K112:K114)," ")),LOOKUP(K104,J108:J110,L112:L114))</f>
        <v>59 kg/cm³</v>
      </c>
      <c r="P104" s="1"/>
    </row>
    <row r="105" spans="2:16" ht="12.75" hidden="1">
      <c r="B105" s="15"/>
      <c r="C105" s="15"/>
      <c r="D105" s="15"/>
      <c r="E105" s="1" t="str">
        <f>RIGHT(D101,LEN(D101)-D104)</f>
        <v> weegt?</v>
      </c>
      <c r="F105" s="3" t="s">
        <v>30</v>
      </c>
      <c r="H105" s="1"/>
      <c r="J105" s="15"/>
      <c r="K105" s="15"/>
      <c r="L105" s="15"/>
      <c r="M105" s="1" t="str">
        <f>RIGHT(L101,LEN(L101)-L104)</f>
        <v> 
</v>
      </c>
      <c r="N105" s="3" t="s">
        <v>30</v>
      </c>
      <c r="P105" s="1"/>
    </row>
    <row r="106" spans="5:13" ht="12.75" hidden="1">
      <c r="E106" s="11"/>
      <c r="M106" s="11"/>
    </row>
    <row r="107" spans="1:14" ht="12.75" hidden="1">
      <c r="A107" s="13">
        <f ca="1">_XLL.ASELECTTUSSEN(1,3)</f>
        <v>1</v>
      </c>
      <c r="B107" s="13" t="s">
        <v>27</v>
      </c>
      <c r="C107" s="13" t="s">
        <v>28</v>
      </c>
      <c r="D107" s="13">
        <f ca="1">_XLL.ASELECTTUSSEN(1,COUNTA(ehs.a))</f>
        <v>2</v>
      </c>
      <c r="E107" s="70" t="s">
        <v>31</v>
      </c>
      <c r="F107" s="70"/>
      <c r="I107" s="13">
        <f ca="1">_XLL.ASELECTTUSSEN(1,3)</f>
        <v>3</v>
      </c>
      <c r="J107" s="13" t="s">
        <v>27</v>
      </c>
      <c r="K107" s="13" t="s">
        <v>28</v>
      </c>
      <c r="L107" s="13">
        <f ca="1">_XLL.ASELECTTUSSEN(1,COUNTA(ehs.a))</f>
        <v>1</v>
      </c>
      <c r="M107" s="70" t="s">
        <v>31</v>
      </c>
      <c r="N107" s="70"/>
    </row>
    <row r="108" spans="1:14" ht="12.75" hidden="1">
      <c r="A108" s="11">
        <v>1</v>
      </c>
      <c r="B108" s="11" t="s">
        <v>1</v>
      </c>
      <c r="C108" s="11" t="str">
        <f>symb.a</f>
        <v>m</v>
      </c>
      <c r="D108" s="11">
        <f>LOOKUP(D107,ehs.nr,ehs.a)</f>
        <v>2</v>
      </c>
      <c r="E108" s="3">
        <f>E109*E110</f>
        <v>3135</v>
      </c>
      <c r="F108" s="14" t="str">
        <f>LOOKUP(D108,eha.nr,eha.naam)</f>
        <v>g</v>
      </c>
      <c r="I108" s="11">
        <v>1</v>
      </c>
      <c r="J108" s="11" t="s">
        <v>1</v>
      </c>
      <c r="K108" s="11" t="str">
        <f>symb.a</f>
        <v>m</v>
      </c>
      <c r="L108" s="11">
        <f>LOOKUP(L107,ehs.nr,ehs.a)</f>
        <v>1</v>
      </c>
      <c r="M108" s="3">
        <f>M109*M110</f>
        <v>295</v>
      </c>
      <c r="N108" s="14" t="str">
        <f>LOOKUP(L108,eha.nr,eha.naam)</f>
        <v>kg</v>
      </c>
    </row>
    <row r="109" spans="1:14" ht="12.75" hidden="1">
      <c r="A109" s="11">
        <v>2</v>
      </c>
      <c r="B109" s="11" t="s">
        <v>0</v>
      </c>
      <c r="C109" s="11" t="str">
        <f>symb.b</f>
        <v>p</v>
      </c>
      <c r="D109" s="11">
        <f>LOOKUP(D107,ehs.nr,ehs.b)</f>
        <v>2</v>
      </c>
      <c r="E109" s="61">
        <f ca="1">ROUND((1+RAND()*8.99)*10^(_XLL.ASELECTTUSSEN(LOG(b.min),LOG(b.max)-1)),aantdec)</f>
        <v>57</v>
      </c>
      <c r="F109" s="14" t="str">
        <f>LOOKUP(D109,ehb.nr,ehb.naam)</f>
        <v>g/cm³</v>
      </c>
      <c r="I109" s="11">
        <v>2</v>
      </c>
      <c r="J109" s="11" t="s">
        <v>0</v>
      </c>
      <c r="K109" s="11" t="str">
        <f>symb.b</f>
        <v>p</v>
      </c>
      <c r="L109" s="11">
        <f>LOOKUP(L107,ehs.nr,ehs.b)</f>
        <v>1</v>
      </c>
      <c r="M109" s="61">
        <f ca="1">ROUND((1+RAND()*8.99)*10^(_XLL.ASELECTTUSSEN(LOG(b.min),LOG(b.max)-1)),aantdec)</f>
        <v>59</v>
      </c>
      <c r="N109" s="14" t="str">
        <f>LOOKUP(L109,ehb.nr,ehb.naam)</f>
        <v>kg/cm³</v>
      </c>
    </row>
    <row r="110" spans="1:14" ht="12.75" hidden="1">
      <c r="A110" s="11">
        <v>3</v>
      </c>
      <c r="B110" s="11" t="s">
        <v>2</v>
      </c>
      <c r="C110" s="11" t="str">
        <f>symb.c</f>
        <v>V</v>
      </c>
      <c r="D110" s="11">
        <f>LOOKUP(D107,ehs.nr,ehs.c)</f>
        <v>2</v>
      </c>
      <c r="E110" s="60">
        <f ca="1">ROUND((1+RAND()*8.99)*10^(_XLL.ASELECTTUSSEN(LOG(c.min),LOG(c.max)-1)),aantdec)</f>
        <v>55</v>
      </c>
      <c r="F110" s="14" t="str">
        <f>LOOKUP(D110,ehc.nr,ehc.naam)</f>
        <v>cm³</v>
      </c>
      <c r="I110" s="11">
        <v>3</v>
      </c>
      <c r="J110" s="11" t="s">
        <v>2</v>
      </c>
      <c r="K110" s="11" t="str">
        <f>symb.c</f>
        <v>V</v>
      </c>
      <c r="L110" s="11">
        <f>LOOKUP(L107,ehs.nr,ehs.c)</f>
        <v>2</v>
      </c>
      <c r="M110" s="60">
        <f ca="1">ROUND((1+RAND()*8.99)*10^(_XLL.ASELECTTUSSEN(LOG(c.min),LOG(c.max)-1)),aantdec)</f>
        <v>5</v>
      </c>
      <c r="N110" s="14" t="str">
        <f>LOOKUP(L110,ehc.nr,ehc.naam)</f>
        <v>cm³</v>
      </c>
    </row>
    <row r="111" spans="3:14" ht="12.75" hidden="1">
      <c r="C111" s="70" t="s">
        <v>29</v>
      </c>
      <c r="D111" s="70"/>
      <c r="E111" s="70" t="s">
        <v>34</v>
      </c>
      <c r="F111" s="70"/>
      <c r="K111" s="70" t="s">
        <v>29</v>
      </c>
      <c r="L111" s="70"/>
      <c r="M111" s="70" t="s">
        <v>34</v>
      </c>
      <c r="N111" s="70"/>
    </row>
    <row r="112" spans="3:14" ht="12.75" hidden="1">
      <c r="C112" s="3">
        <f>ROUND(IF(A108&lt;&gt;A107,E108,E108/LOOKUP(F118,A119:A128,D119:D128)),aantdec)</f>
        <v>3</v>
      </c>
      <c r="D112" s="3" t="str">
        <f>IF(A108&lt;&gt;A107,F108,LOOKUP(F118,A119:A128,B119:B128))</f>
        <v>kg</v>
      </c>
      <c r="E112" s="3">
        <f>ROUND(IF(G92&lt;&gt;A108,IF(D112=F112,C112,C112*LOOKUP(F118,A119:A128,D119:D128)),E113*E114),aantdec)</f>
        <v>3000</v>
      </c>
      <c r="F112" s="3" t="str">
        <f>F108</f>
        <v>g</v>
      </c>
      <c r="K112" s="3">
        <f>ROUND(IF(I108&lt;&gt;I107,M108,M108/LOOKUP(N118,I119:I128,L119:L128)),aantdec)</f>
        <v>295</v>
      </c>
      <c r="L112" s="3" t="str">
        <f>IF(I108&lt;&gt;I107,N108,LOOKUP(N118,I119:I128,J119:J128))</f>
        <v>kg</v>
      </c>
      <c r="M112" s="3">
        <f>ROUND(IF(O92&lt;&gt;I108,IF(L112=N112,K112,K112*LOOKUP(N118,I119:I128,L119:L128)),M113*M114),aantdec)</f>
        <v>295</v>
      </c>
      <c r="N112" s="3" t="str">
        <f>N108</f>
        <v>kg</v>
      </c>
    </row>
    <row r="113" spans="3:14" ht="12.75" hidden="1">
      <c r="C113" s="3">
        <f>ROUND(IF(A109&lt;&gt;A107,E109,E109/LOOKUP(F118,A119:A128,D119:D128)),aantdec)</f>
        <v>57</v>
      </c>
      <c r="D113" s="3" t="str">
        <f>IF(A109&lt;&gt;A107,F109,LOOKUP(F118,A119:A128,B119:B128))</f>
        <v>g/cm³</v>
      </c>
      <c r="E113" s="3">
        <f>ROUND(IF(G92&lt;&gt;A109,IF(D113=F113,C113,C113*LOOKUP(F118,A119:A128,D119:D128)),E112/E114),aantdec)</f>
        <v>55</v>
      </c>
      <c r="F113" s="3" t="str">
        <f>F109</f>
        <v>g/cm³</v>
      </c>
      <c r="K113" s="3">
        <f>ROUND(IF(I109&lt;&gt;I107,M109,M109/LOOKUP(N118,I119:I128,L119:L128)),aantdec)</f>
        <v>59</v>
      </c>
      <c r="L113" s="3" t="str">
        <f>IF(I109&lt;&gt;I107,N109,LOOKUP(N118,I119:I128,J119:J128))</f>
        <v>kg/cm³</v>
      </c>
      <c r="M113" s="3">
        <f>ROUND(IF(O92&lt;&gt;I109,IF(L113=N113,K113,K113*LOOKUP(N118,I119:I128,L119:L128)),M112/M114),aantdec)</f>
        <v>59</v>
      </c>
      <c r="N113" s="3" t="str">
        <f>N109</f>
        <v>kg/cm³</v>
      </c>
    </row>
    <row r="114" spans="3:14" ht="12.75" hidden="1">
      <c r="C114" s="3">
        <f>ROUND(IF(A110&lt;&gt;A107,E110,E110/LOOKUP(F118,A119:A128,D119:D128)),aantdec)</f>
        <v>55</v>
      </c>
      <c r="D114" s="3" t="str">
        <f>IF(A110&lt;&gt;A107,F110,LOOKUP(F118,A119:A128,B119:B128))</f>
        <v>cm³</v>
      </c>
      <c r="E114" s="3">
        <f>ROUND(IF(G92&lt;&gt;A110,IF(D114=F114,C114,C114*LOOKUP(F118,A119:A128,D119:D128)),E112/E113),aantdec)</f>
        <v>55</v>
      </c>
      <c r="F114" s="3" t="str">
        <f>F110</f>
        <v>cm³</v>
      </c>
      <c r="K114" s="3">
        <f>ROUND(IF(I110&lt;&gt;I107,M110,M110/LOOKUP(N118,I119:I128,L119:L128)),aantdec)</f>
        <v>5</v>
      </c>
      <c r="L114" s="3" t="str">
        <f>IF(I110&lt;&gt;I107,N110,LOOKUP(N118,I119:I128,J119:J128))</f>
        <v>cm³</v>
      </c>
      <c r="M114" s="3">
        <f>ROUND(IF(O92&lt;&gt;I110,IF(L114=N114,K114,K114*LOOKUP(N118,I119:I128,L119:L128)),M112/M113),aantdec)</f>
        <v>5</v>
      </c>
      <c r="N114" s="3" t="str">
        <f>N110</f>
        <v>cm³</v>
      </c>
    </row>
    <row r="115" ht="12.75" hidden="1"/>
    <row r="116" spans="5:13" ht="12.75" hidden="1">
      <c r="E116" s="49">
        <f>LOOKUP(A107,A108:A110,E108:E110)</f>
        <v>3135</v>
      </c>
      <c r="M116" s="49">
        <f>LOOKUP(I107,I108:I110,M108:M110)</f>
        <v>5</v>
      </c>
    </row>
    <row r="117" spans="5:13" ht="12.75" hidden="1">
      <c r="E117" s="49">
        <f>IF(A107=1,a.min,IF(A107=2,b.min,c.min))</f>
        <v>1</v>
      </c>
      <c r="M117" s="49">
        <f>IF(I107=1,a.min,IF(I107=2,b.min,c.min))</f>
        <v>1</v>
      </c>
    </row>
    <row r="118" spans="1:14" ht="12.75" hidden="1">
      <c r="A118" s="4">
        <f>COUNTA(IF(A107=1,eha.naam,IF(A107=2,ehb.naam,ehc.naam)))</f>
        <v>3</v>
      </c>
      <c r="B118" s="49" t="s">
        <v>19</v>
      </c>
      <c r="C118" s="49" t="s">
        <v>18</v>
      </c>
      <c r="D118" s="50">
        <f>LOOKUP(LOOKUP(A107,A108:A110,D108:D110),A119:A128,C119:C128)</f>
        <v>1</v>
      </c>
      <c r="E118" s="49">
        <f>IF(A107=1,a.max,IF(A107=2,b.max,c.max))</f>
        <v>10000</v>
      </c>
      <c r="F118" s="49">
        <f ca="1">_XLL.ASELECTTUSSEN(MIN(E119:E128),MAX(E119:E128))</f>
        <v>1</v>
      </c>
      <c r="I118" s="4">
        <f>COUNTA(IF(I107=1,eha.naam,IF(I107=2,ehb.naam,ehc.naam)))</f>
        <v>2</v>
      </c>
      <c r="J118" s="49" t="s">
        <v>19</v>
      </c>
      <c r="K118" s="49" t="s">
        <v>18</v>
      </c>
      <c r="L118" s="50">
        <f>LOOKUP(LOOKUP(I107,I108:I110,L108:L110),I119:I128,K119:K128)</f>
        <v>1</v>
      </c>
      <c r="M118" s="49">
        <f>IF(I107=1,a.max,IF(I107=2,b.max,c.max))</f>
        <v>10000</v>
      </c>
      <c r="N118" s="49">
        <f ca="1">_XLL.ASELECTTUSSEN(MIN(M119:M128),MAX(M119:M128))</f>
        <v>2</v>
      </c>
    </row>
    <row r="119" spans="1:13" ht="12.75" hidden="1">
      <c r="A119" s="9">
        <v>1</v>
      </c>
      <c r="B119" s="9" t="str">
        <f>T(LOOKUP(A119,eha.nr,IF(A107=1,eha.naam,IF(A107=2,ehb.naam,ehc.naam))))</f>
        <v>kg</v>
      </c>
      <c r="C119" s="9">
        <f>IF(A119&gt;A118,"",LOOKUP(A119,eha.nr,IF(A107=1,eha.factor,IF(A107=2,ehb.factor,ehc.factor))))</f>
        <v>1000</v>
      </c>
      <c r="D119" s="51">
        <f>IF(C119&lt;&gt;"",C119/D118,"")</f>
        <v>1000</v>
      </c>
      <c r="E119" s="5">
        <f>IF(C119="","",IF(OR(E116/D119&lt;E117,E116/D119&gt;E118),"",A119))</f>
        <v>1</v>
      </c>
      <c r="I119" s="9">
        <v>1</v>
      </c>
      <c r="J119" s="9" t="str">
        <f>T(LOOKUP(I119,eha.nr,IF(I107=1,eha.naam,IF(I107=2,ehb.naam,ehc.naam))))</f>
        <v>dm³</v>
      </c>
      <c r="K119" s="9">
        <f>IF(I119&gt;I118,"",LOOKUP(I119,eha.nr,IF(I107=1,eha.factor,IF(I107=2,ehb.factor,ehc.factor))))</f>
        <v>1000</v>
      </c>
      <c r="L119" s="51">
        <f>IF(K119&lt;&gt;"",K119/L118,"")</f>
        <v>1000</v>
      </c>
      <c r="M119" s="5">
        <f>IF(K119="","",IF(OR(M116/L119&lt;M117,M116/L119&gt;M118),"",I119))</f>
      </c>
    </row>
    <row r="120" spans="1:13" ht="12.75" hidden="1">
      <c r="A120" s="9">
        <v>2</v>
      </c>
      <c r="B120" s="9" t="str">
        <f>T(LOOKUP(A120,eha.nr,IF(A107=1,eha.naam,IF(A107=2,ehb.naam,ehc.naam))))</f>
        <v>g</v>
      </c>
      <c r="C120" s="9">
        <f>IF(A120&gt;A118,"",LOOKUP(A120,eha.nr,IF(A107=1,eha.factor,IF(A107=2,ehb.factor,ehc.factor))))</f>
        <v>1</v>
      </c>
      <c r="D120" s="51">
        <f>IF(C120&lt;&gt;"",C120/D118,"")</f>
        <v>1</v>
      </c>
      <c r="E120" s="5">
        <f>IF(C120="","",IF(OR(E116/D120&lt;E117,E116/D120&gt;E118),"",A120))</f>
        <v>2</v>
      </c>
      <c r="I120" s="9">
        <v>2</v>
      </c>
      <c r="J120" s="9" t="str">
        <f>T(LOOKUP(I120,eha.nr,IF(I107=1,eha.naam,IF(I107=2,ehb.naam,ehc.naam))))</f>
        <v>cm³</v>
      </c>
      <c r="K120" s="9">
        <f>IF(I120&gt;I118,"",LOOKUP(I120,eha.nr,IF(I107=1,eha.factor,IF(I107=2,ehb.factor,ehc.factor))))</f>
        <v>1</v>
      </c>
      <c r="L120" s="51">
        <f>IF(K120&lt;&gt;"",K120/L118,"")</f>
        <v>1</v>
      </c>
      <c r="M120" s="5">
        <f>IF(K120="","",IF(OR(M116/L120&lt;M117,M116/L120&gt;M118),"",I120))</f>
        <v>2</v>
      </c>
    </row>
    <row r="121" spans="1:13" ht="12.75" hidden="1">
      <c r="A121" s="9">
        <v>3</v>
      </c>
      <c r="B121" s="9" t="str">
        <f>T(LOOKUP(A121,eha.nr,IF(A107=1,eha.naam,IF(A107=2,ehb.naam,ehc.naam))))</f>
        <v>mg</v>
      </c>
      <c r="C121" s="9">
        <f>IF(A121&gt;A118,"",LOOKUP(A121,eha.nr,IF(A107=1,eha.factor,IF(A107=2,ehb.factor,ehc.factor))))</f>
        <v>0.001</v>
      </c>
      <c r="D121" s="51">
        <f>IF(C121&lt;&gt;"",C121/D118,"")</f>
        <v>0.001</v>
      </c>
      <c r="E121" s="5">
        <f>IF(C121="","",IF(OR(E116/D121&lt;E117,E116/D121&gt;E118),"",A121))</f>
      </c>
      <c r="I121" s="9">
        <v>3</v>
      </c>
      <c r="J121" s="9">
        <f>T(LOOKUP(I121,eha.nr,IF(I107=1,eha.naam,IF(I107=2,ehb.naam,ehc.naam))))</f>
      </c>
      <c r="K121" s="9">
        <f>IF(I121&gt;I118,"",LOOKUP(I121,eha.nr,IF(I107=1,eha.factor,IF(I107=2,ehb.factor,ehc.factor))))</f>
      </c>
      <c r="L121" s="51">
        <f>IF(K121&lt;&gt;"",K121/L118,"")</f>
      </c>
      <c r="M121" s="5">
        <f>IF(K121="","",IF(OR(M116/L121&lt;M117,M116/L121&gt;M118),"",I121))</f>
      </c>
    </row>
    <row r="122" spans="1:13" ht="12.75" hidden="1">
      <c r="A122" s="9">
        <v>4</v>
      </c>
      <c r="B122" s="9">
        <f>T(LOOKUP(A122,eha.nr,IF(A107=1,eha.naam,IF(A107=2,ehb.naam,ehc.naam))))</f>
      </c>
      <c r="C122" s="9">
        <f>IF(A122&gt;A118,"",LOOKUP(A122,eha.nr,IF(A107=1,eha.factor,IF(A107=2,ehb.factor,ehc.factor))))</f>
      </c>
      <c r="D122" s="51">
        <f>IF(C122&lt;&gt;"",C122/D118,"")</f>
      </c>
      <c r="E122" s="5">
        <f>IF(C122="","",IF(OR(E116/D122&lt;E117,E116/D122&gt;E118),"",A122))</f>
      </c>
      <c r="I122" s="9">
        <v>4</v>
      </c>
      <c r="J122" s="9">
        <f>T(LOOKUP(I122,eha.nr,IF(I107=1,eha.naam,IF(I107=2,ehb.naam,ehc.naam))))</f>
      </c>
      <c r="K122" s="9">
        <f>IF(I122&gt;I118,"",LOOKUP(I122,eha.nr,IF(I107=1,eha.factor,IF(I107=2,ehb.factor,ehc.factor))))</f>
      </c>
      <c r="L122" s="51">
        <f>IF(K122&lt;&gt;"",K122/L118,"")</f>
      </c>
      <c r="M122" s="5">
        <f>IF(K122="","",IF(OR(M116/L122&lt;M117,M116/L122&gt;M118),"",I122))</f>
      </c>
    </row>
    <row r="123" spans="1:13" ht="12.75" hidden="1">
      <c r="A123" s="9">
        <v>5</v>
      </c>
      <c r="B123" s="9">
        <f>T(LOOKUP(A123,eha.nr,IF(A107=1,eha.naam,IF(A107=2,ehb.naam,ehc.naam))))</f>
      </c>
      <c r="C123" s="9">
        <f>IF(A123&gt;A118,"",LOOKUP(A123,eha.nr,IF(A107=1,eha.factor,IF(A107=2,ehb.factor,ehc.factor))))</f>
      </c>
      <c r="D123" s="51">
        <f>IF(C123&lt;&gt;"",C123/D118,"")</f>
      </c>
      <c r="E123" s="5">
        <f>IF(C123="","",IF(OR(E116/D123&lt;E117,E116/D123&gt;E118),"",A123))</f>
      </c>
      <c r="I123" s="9">
        <v>5</v>
      </c>
      <c r="J123" s="9">
        <f>T(LOOKUP(I123,eha.nr,IF(I107=1,eha.naam,IF(I107=2,ehb.naam,ehc.naam))))</f>
      </c>
      <c r="K123" s="9">
        <f>IF(I123&gt;I118,"",LOOKUP(I123,eha.nr,IF(I107=1,eha.factor,IF(I107=2,ehb.factor,ehc.factor))))</f>
      </c>
      <c r="L123" s="51">
        <f>IF(K123&lt;&gt;"",K123/L118,"")</f>
      </c>
      <c r="M123" s="5">
        <f>IF(K123="","",IF(OR(M116/L123&lt;M117,M116/L123&gt;M118),"",I123))</f>
      </c>
    </row>
    <row r="124" spans="1:13" ht="12.75" hidden="1">
      <c r="A124" s="9">
        <v>6</v>
      </c>
      <c r="B124" s="9">
        <f>T(LOOKUP(A124,eha.nr,IF(A107=1,eha.naam,IF(A107=2,ehb.naam,ehc.naam))))</f>
      </c>
      <c r="C124" s="9">
        <f>IF(A124&gt;A118,"",LOOKUP(A124,eha.nr,IF(A107=1,eha.factor,IF(A107=2,ehb.factor,ehc.factor))))</f>
      </c>
      <c r="D124" s="51">
        <f>IF(C124&lt;&gt;"",C124/D118,"")</f>
      </c>
      <c r="E124" s="5">
        <f>IF(C124="","",IF(OR(E116/D124&lt;E117,E116/D124&gt;E118),"",A124))</f>
      </c>
      <c r="I124" s="9">
        <v>6</v>
      </c>
      <c r="J124" s="9">
        <f>T(LOOKUP(I124,eha.nr,IF(I107=1,eha.naam,IF(I107=2,ehb.naam,ehc.naam))))</f>
      </c>
      <c r="K124" s="9">
        <f>IF(I124&gt;I118,"",LOOKUP(I124,eha.nr,IF(I107=1,eha.factor,IF(I107=2,ehb.factor,ehc.factor))))</f>
      </c>
      <c r="L124" s="51">
        <f>IF(K124&lt;&gt;"",K124/L118,"")</f>
      </c>
      <c r="M124" s="5">
        <f>IF(K124="","",IF(OR(M116/L124&lt;M117,M116/L124&gt;M118),"",I124))</f>
      </c>
    </row>
    <row r="125" spans="1:13" ht="12.75" hidden="1">
      <c r="A125" s="9">
        <v>7</v>
      </c>
      <c r="B125" s="9">
        <f>T(LOOKUP(A125,eha.nr,IF(A107=1,eha.naam,IF(A107=2,ehb.naam,ehc.naam))))</f>
      </c>
      <c r="C125" s="9">
        <f>IF(A125&gt;A118,"",LOOKUP(A125,eha.nr,IF(A107=1,eha.factor,IF(A107=2,ehb.factor,ehc.factor))))</f>
      </c>
      <c r="D125" s="51">
        <f>IF(C125&lt;&gt;"",C125/D118,"")</f>
      </c>
      <c r="E125" s="5">
        <f>IF(C125="","",IF(OR(E116/D125&lt;E117,E116/D125&gt;E118),"",A125))</f>
      </c>
      <c r="I125" s="9">
        <v>7</v>
      </c>
      <c r="J125" s="9">
        <f>T(LOOKUP(I125,eha.nr,IF(I107=1,eha.naam,IF(I107=2,ehb.naam,ehc.naam))))</f>
      </c>
      <c r="K125" s="9">
        <f>IF(I125&gt;I118,"",LOOKUP(I125,eha.nr,IF(I107=1,eha.factor,IF(I107=2,ehb.factor,ehc.factor))))</f>
      </c>
      <c r="L125" s="51">
        <f>IF(K125&lt;&gt;"",K125/L118,"")</f>
      </c>
      <c r="M125" s="5">
        <f>IF(K125="","",IF(OR(M116/L125&lt;M117,M116/L125&gt;M118),"",I125))</f>
      </c>
    </row>
    <row r="126" spans="1:13" ht="12.75" hidden="1">
      <c r="A126" s="9">
        <v>8</v>
      </c>
      <c r="B126" s="9">
        <f>T(LOOKUP(A126,eha.nr,IF(A107=1,eha.naam,IF(A107=2,ehb.naam,ehc.naam))))</f>
      </c>
      <c r="C126" s="9">
        <f>IF(A126&gt;A118,"",LOOKUP(A126,eha.nr,IF(A107=1,eha.factor,IF(A107=2,ehb.factor,ehc.factor))))</f>
      </c>
      <c r="D126" s="51">
        <f>IF(C126&lt;&gt;"",C126/D118,"")</f>
      </c>
      <c r="E126" s="5">
        <f>IF(C126="","",IF(OR(E116/D126&lt;E117,E116/D126&gt;E118),"",A126))</f>
      </c>
      <c r="I126" s="9">
        <v>8</v>
      </c>
      <c r="J126" s="9">
        <f>T(LOOKUP(I126,eha.nr,IF(I107=1,eha.naam,IF(I107=2,ehb.naam,ehc.naam))))</f>
      </c>
      <c r="K126" s="9">
        <f>IF(I126&gt;I118,"",LOOKUP(I126,eha.nr,IF(I107=1,eha.factor,IF(I107=2,ehb.factor,ehc.factor))))</f>
      </c>
      <c r="L126" s="51">
        <f>IF(K126&lt;&gt;"",K126/L118,"")</f>
      </c>
      <c r="M126" s="5">
        <f>IF(K126="","",IF(OR(M116/L126&lt;M117,M116/L126&gt;M118),"",I126))</f>
      </c>
    </row>
    <row r="127" spans="1:13" ht="12.75" hidden="1">
      <c r="A127" s="9">
        <v>9</v>
      </c>
      <c r="B127" s="9">
        <f>T(LOOKUP(A127,eha.nr,IF(A107=1,eha.naam,IF(A107=2,ehb.naam,ehc.naam))))</f>
      </c>
      <c r="C127" s="9">
        <f>IF(A127&gt;A118,"",LOOKUP(A127,eha.nr,IF(A107=1,eha.factor,IF(A107=2,ehb.factor,ehc.factor))))</f>
      </c>
      <c r="D127" s="51">
        <f>IF(C127&lt;&gt;"",C127/D118,"")</f>
      </c>
      <c r="E127" s="5">
        <f>IF(C127="","",IF(OR(E116/D127&lt;E117,E116/D127&gt;E118),"",A127))</f>
      </c>
      <c r="I127" s="9">
        <v>9</v>
      </c>
      <c r="J127" s="9">
        <f>T(LOOKUP(I127,eha.nr,IF(I107=1,eha.naam,IF(I107=2,ehb.naam,ehc.naam))))</f>
      </c>
      <c r="K127" s="9">
        <f>IF(I127&gt;I118,"",LOOKUP(I127,eha.nr,IF(I107=1,eha.factor,IF(I107=2,ehb.factor,ehc.factor))))</f>
      </c>
      <c r="L127" s="51">
        <f>IF(K127&lt;&gt;"",K127/L118,"")</f>
      </c>
      <c r="M127" s="5">
        <f>IF(K127="","",IF(OR(M116/L127&lt;M117,M116/L127&gt;M118),"",I127))</f>
      </c>
    </row>
    <row r="128" spans="1:13" ht="12.75" hidden="1">
      <c r="A128" s="9">
        <v>10</v>
      </c>
      <c r="B128" s="9">
        <f>T(LOOKUP(A128,eha.nr,IF(A107=1,eha.naam,IF(A107=2,ehb.naam,ehc.naam))))</f>
      </c>
      <c r="C128" s="9">
        <f>IF(A128&gt;A118,"",LOOKUP(A128,eha.nr,IF(A107=1,eha.factor,IF(A107=2,ehb.factor,ehc.factor))))</f>
      </c>
      <c r="D128" s="51">
        <f>IF(C128&lt;&gt;"",C128/D118,"")</f>
      </c>
      <c r="E128" s="5">
        <f>IF(C128="","",IF(OR(E116/D128&lt;E117,E116/D128&gt;E118),"",A128))</f>
      </c>
      <c r="I128" s="9">
        <v>10</v>
      </c>
      <c r="J128" s="9">
        <f>T(LOOKUP(I128,eha.nr,IF(I107=1,eha.naam,IF(I107=2,ehb.naam,ehc.naam))))</f>
      </c>
      <c r="K128" s="9">
        <f>IF(I128&gt;I118,"",LOOKUP(I128,eha.nr,IF(I107=1,eha.factor,IF(I107=2,ehb.factor,ehc.factor))))</f>
      </c>
      <c r="L128" s="51">
        <f>IF(K128&lt;&gt;"",K128/L118,"")</f>
      </c>
      <c r="M128" s="5">
        <f>IF(K128="","",IF(OR(M116/L128&lt;M117,M116/L128&gt;M118),"",I128))</f>
      </c>
    </row>
    <row r="129" ht="12.75"/>
    <row r="130" ht="12.75"/>
    <row r="131" ht="12.75"/>
    <row r="132" ht="12.75"/>
  </sheetData>
  <sheetProtection password="CC47" sheet="1" objects="1" scenarios="1"/>
  <mergeCells count="24">
    <mergeCell ref="A89:G89"/>
    <mergeCell ref="I89:O89"/>
    <mergeCell ref="E107:F107"/>
    <mergeCell ref="M107:N107"/>
    <mergeCell ref="C111:D111"/>
    <mergeCell ref="E111:F111"/>
    <mergeCell ref="K111:L111"/>
    <mergeCell ref="M111:N111"/>
    <mergeCell ref="E65:F65"/>
    <mergeCell ref="M65:N65"/>
    <mergeCell ref="C69:D69"/>
    <mergeCell ref="E69:F69"/>
    <mergeCell ref="K69:L69"/>
    <mergeCell ref="M69:N69"/>
    <mergeCell ref="A5:G5"/>
    <mergeCell ref="I5:O5"/>
    <mergeCell ref="A47:G47"/>
    <mergeCell ref="I47:O47"/>
    <mergeCell ref="E23:F23"/>
    <mergeCell ref="C27:D27"/>
    <mergeCell ref="E27:F27"/>
    <mergeCell ref="M23:N23"/>
    <mergeCell ref="K27:L27"/>
    <mergeCell ref="M27:N27"/>
  </mergeCells>
  <conditionalFormatting sqref="B10">
    <cfRule type="notContainsBlanks" priority="13" dxfId="0">
      <formula>LEN(TRIM(B10))&gt;0</formula>
    </cfRule>
  </conditionalFormatting>
  <conditionalFormatting sqref="B13">
    <cfRule type="notContainsBlanks" priority="11" dxfId="0">
      <formula>LEN(TRIM(B13))&gt;0</formula>
    </cfRule>
  </conditionalFormatting>
  <conditionalFormatting sqref="J10">
    <cfRule type="notContainsBlanks" priority="10" dxfId="0">
      <formula>LEN(TRIM(J10))&gt;0</formula>
    </cfRule>
  </conditionalFormatting>
  <conditionalFormatting sqref="J13">
    <cfRule type="notContainsBlanks" priority="9" dxfId="0">
      <formula>LEN(TRIM(J13))&gt;0</formula>
    </cfRule>
  </conditionalFormatting>
  <conditionalFormatting sqref="J97">
    <cfRule type="notContainsBlanks" priority="1" dxfId="0">
      <formula>LEN(TRIM(J97))&gt;0</formula>
    </cfRule>
  </conditionalFormatting>
  <conditionalFormatting sqref="B52">
    <cfRule type="notContainsBlanks" priority="8" dxfId="0">
      <formula>LEN(TRIM(B52))&gt;0</formula>
    </cfRule>
  </conditionalFormatting>
  <conditionalFormatting sqref="B55">
    <cfRule type="notContainsBlanks" priority="7" dxfId="0">
      <formula>LEN(TRIM(B55))&gt;0</formula>
    </cfRule>
  </conditionalFormatting>
  <conditionalFormatting sqref="J52">
    <cfRule type="notContainsBlanks" priority="6" dxfId="0">
      <formula>LEN(TRIM(J52))&gt;0</formula>
    </cfRule>
  </conditionalFormatting>
  <conditionalFormatting sqref="J55">
    <cfRule type="notContainsBlanks" priority="5" dxfId="0">
      <formula>LEN(TRIM(J55))&gt;0</formula>
    </cfRule>
  </conditionalFormatting>
  <conditionalFormatting sqref="B94">
    <cfRule type="notContainsBlanks" priority="4" dxfId="0">
      <formula>LEN(TRIM(B94))&gt;0</formula>
    </cfRule>
  </conditionalFormatting>
  <conditionalFormatting sqref="B97">
    <cfRule type="notContainsBlanks" priority="3" dxfId="0">
      <formula>LEN(TRIM(B97))&gt;0</formula>
    </cfRule>
  </conditionalFormatting>
  <conditionalFormatting sqref="J94">
    <cfRule type="notContainsBlanks" priority="2" dxfId="0">
      <formula>LEN(TRIM(J94))&gt;0</formula>
    </cfRule>
  </conditionalFormatting>
  <hyperlinks>
    <hyperlink ref="E2" r:id="rId1" display="www.naskpastoor.nl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2012-03-16T07:25:21Z</dcterms:created>
  <dcterms:modified xsi:type="dcterms:W3CDTF">2013-01-14T16:17:22Z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